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5\Diciembre\"/>
    </mc:Choice>
  </mc:AlternateContent>
  <xr:revisionPtr revIDLastSave="0" documentId="8_{3EBBECF1-E98C-4E4E-8DCA-339967920DE7}" xr6:coauthVersionLast="47" xr6:coauthVersionMax="47" xr10:uidLastSave="{00000000-0000-0000-0000-000000000000}"/>
  <bookViews>
    <workbookView xWindow="28680" yWindow="-120" windowWidth="29040" windowHeight="15720" xr2:uid="{E3D59DD9-2CE1-4B20-8E8E-27A146B8B89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I40" i="1"/>
  <c r="I39" i="1"/>
  <c r="G38" i="1"/>
  <c r="I38" i="1" s="1"/>
  <c r="I37" i="1"/>
  <c r="I36" i="1"/>
  <c r="G35" i="1"/>
  <c r="I35" i="1" s="1"/>
  <c r="I34" i="1"/>
  <c r="G34" i="1"/>
  <c r="I33" i="1"/>
  <c r="I32" i="1"/>
  <c r="G32" i="1"/>
  <c r="I31" i="1"/>
  <c r="I30" i="1"/>
  <c r="G29" i="1"/>
  <c r="I29" i="1" s="1"/>
  <c r="I28" i="1"/>
  <c r="I27" i="1"/>
  <c r="I26" i="1"/>
  <c r="G25" i="1"/>
  <c r="I25" i="1" s="1"/>
  <c r="I24" i="1"/>
  <c r="G24" i="1"/>
  <c r="I23" i="1"/>
  <c r="G23" i="1"/>
  <c r="I22" i="1"/>
  <c r="G21" i="1"/>
  <c r="I21" i="1" s="1"/>
  <c r="I20" i="1"/>
  <c r="I19" i="1"/>
  <c r="G18" i="1"/>
  <c r="I18" i="1" s="1"/>
  <c r="G17" i="1"/>
  <c r="I17" i="1" s="1"/>
  <c r="G16" i="1"/>
  <c r="I16" i="1" s="1"/>
  <c r="G15" i="1"/>
  <c r="I15" i="1" s="1"/>
  <c r="G14" i="1"/>
  <c r="I14" i="1" s="1"/>
  <c r="I13" i="1"/>
  <c r="I12" i="1"/>
  <c r="G11" i="1"/>
  <c r="I11" i="1" s="1"/>
  <c r="G10" i="1"/>
  <c r="I10" i="1" s="1"/>
  <c r="I9" i="1"/>
  <c r="G9" i="1"/>
  <c r="G42" i="1" s="1"/>
  <c r="I42" i="1" l="1"/>
</calcChain>
</file>

<file path=xl/sharedStrings.xml><?xml version="1.0" encoding="utf-8"?>
<sst xmlns="http://schemas.openxmlformats.org/spreadsheetml/2006/main" count="150" uniqueCount="60">
  <si>
    <t>INVENTARIO EN ALMACEN DE MATERIALES DE LIMPIEZA</t>
  </si>
  <si>
    <t xml:space="preserve"> AL 31-DICIEMBRE-2025</t>
  </si>
  <si>
    <t>FECHA DE ADQUISICION</t>
  </si>
  <si>
    <t>FECHA DE REGISTRO</t>
  </si>
  <si>
    <t>CODIGO</t>
  </si>
  <si>
    <t>MEDIDA</t>
  </si>
  <si>
    <t>DESCRIPCION</t>
  </si>
  <si>
    <t>EXISTENCIA</t>
  </si>
  <si>
    <t>PRECIO</t>
  </si>
  <si>
    <t>TOTAL VALORES RD$</t>
  </si>
  <si>
    <t>01/12/2025 31/12/2025</t>
  </si>
  <si>
    <t>01/12/2025   -    31/12/2025</t>
  </si>
  <si>
    <t>UNIDAD</t>
  </si>
  <si>
    <t>AMBIENTADOR 6 Oz</t>
  </si>
  <si>
    <t>BRILLO VERDE DE FREGAR</t>
  </si>
  <si>
    <t>GALON</t>
  </si>
  <si>
    <t>CLORO</t>
  </si>
  <si>
    <t>CLORO GRANULADO</t>
  </si>
  <si>
    <t>CUBO C/EXPRIMIDOR</t>
  </si>
  <si>
    <t>DESENGRASANTE GL</t>
  </si>
  <si>
    <t>DESINFECTANTE EN SPRAY LYSOL</t>
  </si>
  <si>
    <t>DESINFECTANTE LIQUIDO PARA PISO</t>
  </si>
  <si>
    <t>PAQUETE</t>
  </si>
  <si>
    <t>DETERGENTE EN POLVO</t>
  </si>
  <si>
    <t>DETERGENTE LIQUIDO DE FREGAR</t>
  </si>
  <si>
    <t>ESCOBA PARA BARRER</t>
  </si>
  <si>
    <t>ESCOBILLA DE SANITARIO</t>
  </si>
  <si>
    <t>ESPONJA CON BRILLO</t>
  </si>
  <si>
    <t>ESCOBA PARA ASFALTO</t>
  </si>
  <si>
    <t>FUNDAS DE BASURA NEGRA    18 X 22 / 25/1</t>
  </si>
  <si>
    <t>FUNDAS DE BASURA NEGRA 30 GLS 100/1</t>
  </si>
  <si>
    <t>FARDO</t>
  </si>
  <si>
    <t>FUNDAS DE BASURA NEGRA 55 GLS /100/1</t>
  </si>
  <si>
    <t>PAR</t>
  </si>
  <si>
    <t>GUANTES DE GOMA</t>
  </si>
  <si>
    <t>CAJA</t>
  </si>
  <si>
    <t>GUANTES DE LATEX 100/1</t>
  </si>
  <si>
    <t>INSECTICIDA EN AEROSOL</t>
  </si>
  <si>
    <t>JABON LIQUIDO PARA LAS MANOS</t>
  </si>
  <si>
    <t>LIMPIADOR DE CRISTALES</t>
  </si>
  <si>
    <t>LATA</t>
  </si>
  <si>
    <t>LIMPIADOR EN ESPUMA SPRAY DE 19 OZ.</t>
  </si>
  <si>
    <t>LIMPIADOR MULTIUSO LIQUIDO</t>
  </si>
  <si>
    <t>MASCARILLA DESECHABLE QUIRUGICA NEGRA</t>
  </si>
  <si>
    <t>PAPEL HIGIENICO / 12 UNIDAD</t>
  </si>
  <si>
    <t>PAPEL TOALLA DE MANO / 06 UNIDADES</t>
  </si>
  <si>
    <t>TOALLA DE COCINA MICRO FIBRA</t>
  </si>
  <si>
    <t>ZAFACON PLASTICO CON PEDAL</t>
  </si>
  <si>
    <t>SUAPE DE LIMPIAR</t>
  </si>
  <si>
    <t xml:space="preserve">RECOJEDOR DE BASURA </t>
  </si>
  <si>
    <t>ALCOHOL ISOPROPILICO</t>
  </si>
  <si>
    <t>ZAFACON DE PEDAL</t>
  </si>
  <si>
    <t>Total RD$</t>
  </si>
  <si>
    <t>Preparado:_________________________</t>
  </si>
  <si>
    <t>Revisado:_________________________</t>
  </si>
  <si>
    <t>David Martinez</t>
  </si>
  <si>
    <t>Carlos Castellanos</t>
  </si>
  <si>
    <t>Encargado División</t>
  </si>
  <si>
    <t>Director Administrativo y Financiero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</si>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</sst>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sz val="10"/>
      <color indexed="8"/>
      <name val="Calibri"/>
      <family val="2"/>
    </font>
    <font>
      <b/>
      <sz val="12"/>
      <color theme="1"/>
      <name val="Aptos Display"/>
      <family val="2"/>
      <scheme val="major"/>
    </font>
    <font>
      <b/>
      <sz val="12"/>
      <color theme="0"/>
      <name val="Aptos Display"/>
      <family val="2"/>
      <scheme val="major"/>
    </font>
    <font>
      <sz val="10"/>
      <name val="Aptos Narrow"/>
      <family val="2"/>
      <scheme val="minor"/>
    </font>
    <font>
      <sz val="9"/>
      <color indexed="8"/>
      <name val="Calibri"/>
      <family val="2"/>
    </font>
    <font>
      <sz val="9"/>
      <color theme="1"/>
      <name val="Aptos Display"/>
      <family val="2"/>
      <scheme val="major"/>
    </font>
    <font>
      <sz val="9"/>
      <color indexed="8"/>
      <name val="Aptos Display"/>
      <family val="2"/>
      <scheme val="major"/>
    </font>
    <font>
      <b/>
      <sz val="12"/>
      <color theme="1"/>
      <name val="Calibri Light"/>
      <family val="2"/>
    </font>
    <font>
      <b/>
      <sz val="9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1E3C7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4" fontId="3" fillId="0" borderId="1" xfId="0" applyNumberFormat="1" applyFont="1" applyBorder="1" applyAlignment="1">
      <alignment vertical="top"/>
    </xf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4" fontId="2" fillId="0" borderId="0" xfId="0" applyNumberFormat="1" applyFont="1"/>
    <xf numFmtId="43" fontId="2" fillId="0" borderId="0" xfId="2" applyNumberFormat="1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44" fontId="6" fillId="3" borderId="1" xfId="2" applyFont="1" applyFill="1" applyBorder="1" applyAlignment="1">
      <alignment horizontal="center" vertical="center" wrapText="1"/>
    </xf>
    <xf numFmtId="44" fontId="6" fillId="3" borderId="3" xfId="2" applyFont="1" applyFill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3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44" fontId="8" fillId="0" borderId="2" xfId="2" applyFont="1" applyFill="1" applyBorder="1" applyAlignment="1">
      <alignment horizontal="center" vertical="center"/>
    </xf>
    <xf numFmtId="44" fontId="8" fillId="3" borderId="2" xfId="2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44" fontId="8" fillId="3" borderId="3" xfId="2" applyFont="1" applyFill="1" applyBorder="1" applyAlignment="1">
      <alignment horizontal="center" vertical="center"/>
    </xf>
    <xf numFmtId="44" fontId="8" fillId="4" borderId="2" xfId="2" applyFont="1" applyFill="1" applyBorder="1" applyAlignment="1">
      <alignment horizontal="center" vertical="center"/>
    </xf>
    <xf numFmtId="3" fontId="7" fillId="4" borderId="4" xfId="0" applyNumberFormat="1" applyFont="1" applyFill="1" applyBorder="1" applyAlignment="1">
      <alignment horizontal="center" vertical="center"/>
    </xf>
    <xf numFmtId="4" fontId="7" fillId="4" borderId="4" xfId="0" applyNumberFormat="1" applyFont="1" applyFill="1" applyBorder="1" applyAlignment="1">
      <alignment horizontal="center" vertical="center"/>
    </xf>
    <xf numFmtId="3" fontId="7" fillId="0" borderId="4" xfId="0" applyNumberFormat="1" applyFont="1" applyBorder="1" applyAlignment="1">
      <alignment horizontal="center" vertical="center"/>
    </xf>
    <xf numFmtId="4" fontId="7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0" fillId="4" borderId="4" xfId="0" applyNumberFormat="1" applyFont="1" applyFill="1" applyBorder="1" applyAlignment="1">
      <alignment horizontal="center"/>
    </xf>
    <xf numFmtId="43" fontId="4" fillId="4" borderId="4" xfId="1" applyFont="1" applyFill="1" applyBorder="1" applyAlignment="1">
      <alignment horizontal="center"/>
    </xf>
    <xf numFmtId="44" fontId="11" fillId="4" borderId="2" xfId="2" applyFont="1" applyFill="1" applyBorder="1" applyAlignment="1">
      <alignment horizontal="center" vertical="center"/>
    </xf>
    <xf numFmtId="0" fontId="4" fillId="0" borderId="0" xfId="3" applyFont="1" applyAlignment="1">
      <alignment horizontal="left" vertical="center"/>
    </xf>
    <xf numFmtId="0" fontId="4" fillId="0" borderId="0" xfId="3" applyFont="1"/>
    <xf numFmtId="0" fontId="4" fillId="0" borderId="0" xfId="3" applyFont="1" applyAlignment="1">
      <alignment horizontal="left"/>
    </xf>
    <xf numFmtId="0" fontId="1" fillId="0" borderId="0" xfId="3" applyAlignment="1">
      <alignment vertical="center"/>
    </xf>
    <xf numFmtId="43" fontId="4" fillId="0" borderId="0" xfId="4" applyFont="1" applyBorder="1" applyAlignment="1">
      <alignment horizontal="left"/>
    </xf>
    <xf numFmtId="43" fontId="12" fillId="0" borderId="0" xfId="4" applyFont="1" applyAlignment="1">
      <alignment horizontal="left"/>
    </xf>
    <xf numFmtId="0" fontId="0" fillId="0" borderId="0" xfId="0" applyAlignment="1">
      <alignment vertical="top"/>
    </xf>
  </cellXfs>
  <cellStyles count="5">
    <cellStyle name="Millares" xfId="1" builtinId="3"/>
    <cellStyle name="Millares 2" xfId="4" xr:uid="{8AC33E3E-A054-4DB5-B87B-9F61B433DEC8}"/>
    <cellStyle name="Moneda" xfId="2" builtinId="4"/>
    <cellStyle name="Normal" xfId="0" builtinId="0"/>
    <cellStyle name="Normal 2" xfId="3" xr:uid="{1D3D4525-3241-4F34-8003-E8F28A59B0BD}"/>
  </cellStyles>
  <dxfs count="8">
    <dxf>
      <font>
        <strike val="0"/>
        <outline val="0"/>
        <shadow val="0"/>
        <u val="none"/>
        <vertAlign val="baseline"/>
        <sz val="9"/>
        <color theme="1"/>
        <name val="Aptos Display"/>
        <scheme val="maj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9"/>
        <color indexed="8"/>
        <name val="Aptos Display"/>
        <charset val="1"/>
        <scheme val="major"/>
      </font>
      <numFmt numFmtId="4" formatCode="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charset val="1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medium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color auto="1"/>
        <name val="Aptos Narrow"/>
        <scheme val="minor"/>
      </font>
      <fill>
        <patternFill patternType="solid">
          <fgColor indexed="64"/>
          <bgColor theme="0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ptos Display"/>
        <scheme val="major"/>
      </font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Aptos Display"/>
        <scheme val="major"/>
      </font>
      <fill>
        <patternFill patternType="solid">
          <fgColor indexed="64"/>
          <bgColor rgb="FF1E3C77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B18774-D81D-43EB-9BB6-B3B9426D0E64}" name="Tabla33" displayName="Tabla33" ref="G8:I36" totalsRowShown="0" headerRowDxfId="7" dataDxfId="6" totalsRowDxfId="5" headerRowBorderDxfId="3" tableBorderDxfId="4">
  <tableColumns count="3">
    <tableColumn id="4" xr3:uid="{8FB8C30F-27A9-4724-94EA-43890F410C47}" name="EXISTENCIA" dataDxfId="2"/>
    <tableColumn id="1" xr3:uid="{D583B3CD-8963-4CDC-B264-8B84AA1386E4}" name="PRECIO" dataDxfId="1"/>
    <tableColumn id="3" xr3:uid="{3FECC666-E580-463A-A898-11B5D2DED53B}" name="TOTAL VALORES RD$" dataDxfId="0">
      <calculatedColumnFormula>+Tabla33[[#This Row],[EXISTENCIA]]*Tabla33[[#This Row],[PRECIO]]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5DEE2F-8663-4652-8E97-65D0B2E41165}">
  <dimension ref="B1:N47"/>
  <sheetViews>
    <sheetView tabSelected="1" topLeftCell="A3" workbookViewId="0">
      <selection activeCell="J12" sqref="J12"/>
    </sheetView>
  </sheetViews>
  <sheetFormatPr baseColWidth="10" defaultRowHeight="15" x14ac:dyDescent="0.25"/>
  <cols>
    <col min="2" max="2" width="17.28515625" style="1" bestFit="1" customWidth="1"/>
    <col min="3" max="3" width="28.5703125" bestFit="1" customWidth="1"/>
    <col min="4" max="4" width="9.7109375" style="30" bestFit="1" customWidth="1"/>
    <col min="5" max="5" width="10" style="30" bestFit="1" customWidth="1"/>
    <col min="6" max="6" width="44.5703125" customWidth="1"/>
    <col min="7" max="7" width="17.7109375" customWidth="1"/>
    <col min="8" max="8" width="13.42578125" style="1" bestFit="1" customWidth="1"/>
    <col min="9" max="9" width="18.85546875" customWidth="1"/>
  </cols>
  <sheetData>
    <row r="1" spans="2:14" ht="15.75" hidden="1" x14ac:dyDescent="0.25">
      <c r="D1" s="2"/>
      <c r="E1" s="2"/>
    </row>
    <row r="2" spans="2:14" ht="15.75" hidden="1" x14ac:dyDescent="0.25">
      <c r="D2" s="2"/>
      <c r="E2" s="2"/>
      <c r="N2" s="3"/>
    </row>
    <row r="3" spans="2:14" ht="15.75" x14ac:dyDescent="0.25">
      <c r="B3" s="4"/>
      <c r="C3" s="5"/>
      <c r="D3" s="6"/>
      <c r="E3" s="6"/>
      <c r="F3" s="5"/>
      <c r="G3" s="5"/>
      <c r="H3" s="4"/>
      <c r="I3" s="5"/>
    </row>
    <row r="4" spans="2:14" ht="15.75" x14ac:dyDescent="0.25">
      <c r="B4" s="4"/>
      <c r="C4" s="5"/>
      <c r="D4" s="6"/>
      <c r="E4" s="6"/>
      <c r="F4" s="5"/>
      <c r="G4" s="5"/>
      <c r="H4" s="4"/>
      <c r="I4" s="5"/>
    </row>
    <row r="5" spans="2:14" ht="15.75" x14ac:dyDescent="0.25">
      <c r="B5" s="7" t="s">
        <v>0</v>
      </c>
      <c r="C5" s="7"/>
      <c r="D5" s="8"/>
      <c r="E5" s="8"/>
      <c r="F5" s="7"/>
      <c r="G5" s="7"/>
      <c r="H5" s="7"/>
      <c r="I5" s="7"/>
    </row>
    <row r="6" spans="2:14" ht="15.75" x14ac:dyDescent="0.25">
      <c r="B6" s="7" t="s">
        <v>1</v>
      </c>
      <c r="C6" s="7"/>
      <c r="D6" s="8"/>
      <c r="E6" s="8"/>
      <c r="F6" s="7"/>
      <c r="G6" s="7"/>
      <c r="H6" s="7"/>
      <c r="I6" s="7"/>
    </row>
    <row r="7" spans="2:14" ht="15.75" x14ac:dyDescent="0.25">
      <c r="B7" s="4"/>
      <c r="C7" s="5"/>
      <c r="D7" s="2"/>
      <c r="E7" s="2"/>
      <c r="F7" s="5"/>
      <c r="G7" s="9"/>
      <c r="H7" s="10"/>
      <c r="I7" s="5"/>
    </row>
    <row r="8" spans="2:14" ht="31.5" x14ac:dyDescent="0.25">
      <c r="B8" s="11" t="s">
        <v>2</v>
      </c>
      <c r="C8" s="11" t="s">
        <v>3</v>
      </c>
      <c r="D8" s="11" t="s">
        <v>4</v>
      </c>
      <c r="E8" s="11" t="s">
        <v>5</v>
      </c>
      <c r="F8" s="11" t="s">
        <v>6</v>
      </c>
      <c r="G8" s="11" t="s">
        <v>7</v>
      </c>
      <c r="H8" s="12" t="s">
        <v>8</v>
      </c>
      <c r="I8" s="13" t="s">
        <v>9</v>
      </c>
    </row>
    <row r="9" spans="2:14" ht="27" x14ac:dyDescent="0.25">
      <c r="B9" s="14" t="s">
        <v>10</v>
      </c>
      <c r="C9" s="15" t="s">
        <v>11</v>
      </c>
      <c r="D9" s="16">
        <v>417</v>
      </c>
      <c r="E9" s="17" t="s">
        <v>12</v>
      </c>
      <c r="F9" s="18" t="s">
        <v>13</v>
      </c>
      <c r="G9" s="19">
        <f>364-6-12-1-10</f>
        <v>335</v>
      </c>
      <c r="H9" s="20">
        <v>392</v>
      </c>
      <c r="I9" s="21">
        <f>+Tabla33[[#This Row],[EXISTENCIA]]*Tabla33[[#This Row],[PRECIO]]</f>
        <v>131320</v>
      </c>
    </row>
    <row r="10" spans="2:14" ht="27" x14ac:dyDescent="0.25">
      <c r="B10" s="14" t="s">
        <v>10</v>
      </c>
      <c r="C10" s="15" t="s">
        <v>11</v>
      </c>
      <c r="D10" s="16">
        <v>3</v>
      </c>
      <c r="E10" s="17" t="s">
        <v>12</v>
      </c>
      <c r="F10" s="18" t="s">
        <v>14</v>
      </c>
      <c r="G10" s="19">
        <f>173+50</f>
        <v>223</v>
      </c>
      <c r="H10" s="20">
        <v>3.17</v>
      </c>
      <c r="I10" s="22">
        <f>+Tabla33[[#This Row],[EXISTENCIA]]*Tabla33[[#This Row],[PRECIO]]</f>
        <v>706.91</v>
      </c>
    </row>
    <row r="11" spans="2:14" ht="27" x14ac:dyDescent="0.25">
      <c r="B11" s="14" t="s">
        <v>10</v>
      </c>
      <c r="C11" s="15" t="s">
        <v>11</v>
      </c>
      <c r="D11" s="16">
        <v>4</v>
      </c>
      <c r="E11" s="17" t="s">
        <v>15</v>
      </c>
      <c r="F11" s="18" t="s">
        <v>16</v>
      </c>
      <c r="G11" s="19">
        <f>94-6-6-6-6</f>
        <v>70</v>
      </c>
      <c r="H11" s="20">
        <v>52</v>
      </c>
      <c r="I11" s="21">
        <f>+Tabla33[[#This Row],[EXISTENCIA]]*Tabla33[[#This Row],[PRECIO]]</f>
        <v>3640</v>
      </c>
    </row>
    <row r="12" spans="2:14" ht="27" x14ac:dyDescent="0.25">
      <c r="B12" s="14" t="s">
        <v>10</v>
      </c>
      <c r="C12" s="15" t="s">
        <v>11</v>
      </c>
      <c r="D12" s="16">
        <v>541</v>
      </c>
      <c r="E12" s="17" t="s">
        <v>15</v>
      </c>
      <c r="F12" s="18" t="s">
        <v>17</v>
      </c>
      <c r="G12" s="19">
        <v>2</v>
      </c>
      <c r="H12" s="20">
        <v>2300</v>
      </c>
      <c r="I12" s="22">
        <f>+Tabla33[[#This Row],[EXISTENCIA]]*Tabla33[[#This Row],[PRECIO]]</f>
        <v>4600</v>
      </c>
    </row>
    <row r="13" spans="2:14" ht="27" x14ac:dyDescent="0.25">
      <c r="B13" s="14" t="s">
        <v>10</v>
      </c>
      <c r="C13" s="15" t="s">
        <v>11</v>
      </c>
      <c r="D13" s="16">
        <v>325</v>
      </c>
      <c r="E13" s="17" t="s">
        <v>12</v>
      </c>
      <c r="F13" s="18" t="s">
        <v>18</v>
      </c>
      <c r="G13" s="19">
        <v>3</v>
      </c>
      <c r="H13" s="20">
        <v>3850</v>
      </c>
      <c r="I13" s="21">
        <f>+Tabla33[[#This Row],[EXISTENCIA]]*Tabla33[[#This Row],[PRECIO]]</f>
        <v>11550</v>
      </c>
    </row>
    <row r="14" spans="2:14" ht="27" x14ac:dyDescent="0.25">
      <c r="B14" s="14" t="s">
        <v>10</v>
      </c>
      <c r="C14" s="15" t="s">
        <v>11</v>
      </c>
      <c r="D14" s="16">
        <v>473</v>
      </c>
      <c r="E14" s="17" t="s">
        <v>15</v>
      </c>
      <c r="F14" s="18" t="s">
        <v>19</v>
      </c>
      <c r="G14" s="19">
        <f>47+25</f>
        <v>72</v>
      </c>
      <c r="H14" s="20">
        <v>181.5</v>
      </c>
      <c r="I14" s="22">
        <f>+Tabla33[[#This Row],[EXISTENCIA]]*Tabla33[[#This Row],[PRECIO]]</f>
        <v>13068</v>
      </c>
    </row>
    <row r="15" spans="2:14" ht="27" x14ac:dyDescent="0.25">
      <c r="B15" s="14" t="s">
        <v>10</v>
      </c>
      <c r="C15" s="15" t="s">
        <v>11</v>
      </c>
      <c r="D15" s="16">
        <v>264</v>
      </c>
      <c r="E15" s="17" t="s">
        <v>12</v>
      </c>
      <c r="F15" s="18" t="s">
        <v>20</v>
      </c>
      <c r="G15" s="19">
        <f>104-6</f>
        <v>98</v>
      </c>
      <c r="H15" s="20">
        <v>364.83</v>
      </c>
      <c r="I15" s="21">
        <f>+Tabla33[[#This Row],[EXISTENCIA]]*Tabla33[[#This Row],[PRECIO]]</f>
        <v>35753.339999999997</v>
      </c>
    </row>
    <row r="16" spans="2:14" ht="27" x14ac:dyDescent="0.25">
      <c r="B16" s="14" t="s">
        <v>10</v>
      </c>
      <c r="C16" s="15" t="s">
        <v>11</v>
      </c>
      <c r="D16" s="16">
        <v>5</v>
      </c>
      <c r="E16" s="17" t="s">
        <v>15</v>
      </c>
      <c r="F16" s="18" t="s">
        <v>21</v>
      </c>
      <c r="G16" s="19">
        <f>113-6-6-6-6-6</f>
        <v>83</v>
      </c>
      <c r="H16" s="20">
        <v>78</v>
      </c>
      <c r="I16" s="22">
        <f>+Tabla33[[#This Row],[EXISTENCIA]]*Tabla33[[#This Row],[PRECIO]]</f>
        <v>6474</v>
      </c>
    </row>
    <row r="17" spans="2:9" ht="27" x14ac:dyDescent="0.25">
      <c r="B17" s="14" t="s">
        <v>10</v>
      </c>
      <c r="C17" s="15" t="s">
        <v>11</v>
      </c>
      <c r="D17" s="16">
        <v>6</v>
      </c>
      <c r="E17" s="17" t="s">
        <v>22</v>
      </c>
      <c r="F17" s="18" t="s">
        <v>23</v>
      </c>
      <c r="G17" s="19">
        <f>57+75-10-10-12</f>
        <v>100</v>
      </c>
      <c r="H17" s="20">
        <v>69</v>
      </c>
      <c r="I17" s="21">
        <f>+Tabla33[[#This Row],[EXISTENCIA]]*Tabla33[[#This Row],[PRECIO]]</f>
        <v>6900</v>
      </c>
    </row>
    <row r="18" spans="2:9" ht="27" x14ac:dyDescent="0.25">
      <c r="B18" s="14" t="s">
        <v>10</v>
      </c>
      <c r="C18" s="15" t="s">
        <v>11</v>
      </c>
      <c r="D18" s="16">
        <v>7</v>
      </c>
      <c r="E18" s="17" t="s">
        <v>15</v>
      </c>
      <c r="F18" s="18" t="s">
        <v>24</v>
      </c>
      <c r="G18" s="19">
        <f>62-6</f>
        <v>56</v>
      </c>
      <c r="H18" s="20">
        <v>185</v>
      </c>
      <c r="I18" s="22">
        <f>+Tabla33[[#This Row],[EXISTENCIA]]*Tabla33[[#This Row],[PRECIO]]</f>
        <v>10360</v>
      </c>
    </row>
    <row r="19" spans="2:9" ht="27" x14ac:dyDescent="0.25">
      <c r="B19" s="14" t="s">
        <v>10</v>
      </c>
      <c r="C19" s="15" t="s">
        <v>11</v>
      </c>
      <c r="D19" s="16">
        <v>9</v>
      </c>
      <c r="E19" s="17" t="s">
        <v>12</v>
      </c>
      <c r="F19" s="18" t="s">
        <v>25</v>
      </c>
      <c r="G19" s="19">
        <v>19</v>
      </c>
      <c r="H19" s="20">
        <v>110</v>
      </c>
      <c r="I19" s="21">
        <f>+Tabla33[[#This Row],[EXISTENCIA]]*Tabla33[[#This Row],[PRECIO]]</f>
        <v>2090</v>
      </c>
    </row>
    <row r="20" spans="2:9" ht="27" x14ac:dyDescent="0.25">
      <c r="B20" s="14" t="s">
        <v>10</v>
      </c>
      <c r="C20" s="15" t="s">
        <v>11</v>
      </c>
      <c r="D20" s="16">
        <v>8</v>
      </c>
      <c r="E20" s="17" t="s">
        <v>12</v>
      </c>
      <c r="F20" s="18" t="s">
        <v>26</v>
      </c>
      <c r="G20" s="19">
        <v>34</v>
      </c>
      <c r="H20" s="20">
        <v>78.010000000000005</v>
      </c>
      <c r="I20" s="22">
        <f>+Tabla33[[#This Row],[EXISTENCIA]]*Tabla33[[#This Row],[PRECIO]]</f>
        <v>2652.34</v>
      </c>
    </row>
    <row r="21" spans="2:9" ht="27" x14ac:dyDescent="0.25">
      <c r="B21" s="14" t="s">
        <v>10</v>
      </c>
      <c r="C21" s="15" t="s">
        <v>11</v>
      </c>
      <c r="D21" s="16">
        <v>10</v>
      </c>
      <c r="E21" s="17" t="s">
        <v>12</v>
      </c>
      <c r="F21" s="18" t="s">
        <v>27</v>
      </c>
      <c r="G21" s="19">
        <f>73+15-12</f>
        <v>76</v>
      </c>
      <c r="H21" s="20">
        <v>6.11</v>
      </c>
      <c r="I21" s="21">
        <f>+Tabla33[[#This Row],[EXISTENCIA]]*Tabla33[[#This Row],[PRECIO]]</f>
        <v>464.36</v>
      </c>
    </row>
    <row r="22" spans="2:9" ht="27" x14ac:dyDescent="0.25">
      <c r="B22" s="14" t="s">
        <v>10</v>
      </c>
      <c r="C22" s="15" t="s">
        <v>11</v>
      </c>
      <c r="D22" s="16">
        <v>462</v>
      </c>
      <c r="E22" s="17" t="s">
        <v>12</v>
      </c>
      <c r="F22" s="18" t="s">
        <v>28</v>
      </c>
      <c r="G22" s="19">
        <v>3</v>
      </c>
      <c r="H22" s="23">
        <v>399</v>
      </c>
      <c r="I22" s="24">
        <f>+Tabla33[[#This Row],[EXISTENCIA]]*Tabla33[[#This Row],[PRECIO]]</f>
        <v>1197</v>
      </c>
    </row>
    <row r="23" spans="2:9" ht="27" x14ac:dyDescent="0.25">
      <c r="B23" s="14" t="s">
        <v>10</v>
      </c>
      <c r="C23" s="15" t="s">
        <v>11</v>
      </c>
      <c r="D23" s="16">
        <v>14</v>
      </c>
      <c r="E23" s="17" t="s">
        <v>22</v>
      </c>
      <c r="F23" s="18" t="s">
        <v>29</v>
      </c>
      <c r="G23" s="19">
        <f>207-5</f>
        <v>202</v>
      </c>
      <c r="H23" s="20">
        <v>22.9</v>
      </c>
      <c r="I23" s="25">
        <f>+Tabla33[[#This Row],[EXISTENCIA]]*Tabla33[[#This Row],[PRECIO]]</f>
        <v>4625.7999999999993</v>
      </c>
    </row>
    <row r="24" spans="2:9" ht="27" x14ac:dyDescent="0.25">
      <c r="B24" s="14" t="s">
        <v>10</v>
      </c>
      <c r="C24" s="15" t="s">
        <v>11</v>
      </c>
      <c r="D24" s="16">
        <v>15</v>
      </c>
      <c r="E24" s="17" t="s">
        <v>22</v>
      </c>
      <c r="F24" s="18" t="s">
        <v>30</v>
      </c>
      <c r="G24" s="19">
        <f>153-5</f>
        <v>148</v>
      </c>
      <c r="H24" s="20">
        <v>209.9</v>
      </c>
      <c r="I24" s="21">
        <f>+Tabla33[[#This Row],[EXISTENCIA]]*Tabla33[[#This Row],[PRECIO]]</f>
        <v>31065.200000000001</v>
      </c>
    </row>
    <row r="25" spans="2:9" ht="27" x14ac:dyDescent="0.25">
      <c r="B25" s="14" t="s">
        <v>10</v>
      </c>
      <c r="C25" s="15" t="s">
        <v>11</v>
      </c>
      <c r="D25" s="16">
        <v>16</v>
      </c>
      <c r="E25" s="17" t="s">
        <v>31</v>
      </c>
      <c r="F25" s="18" t="s">
        <v>32</v>
      </c>
      <c r="G25" s="19">
        <f>137-5</f>
        <v>132</v>
      </c>
      <c r="H25" s="20">
        <v>326.89999999999998</v>
      </c>
      <c r="I25" s="25">
        <f>+Tabla33[[#This Row],[EXISTENCIA]]*Tabla33[[#This Row],[PRECIO]]</f>
        <v>43150.799999999996</v>
      </c>
    </row>
    <row r="26" spans="2:9" ht="27" x14ac:dyDescent="0.25">
      <c r="B26" s="14" t="s">
        <v>10</v>
      </c>
      <c r="C26" s="15" t="s">
        <v>11</v>
      </c>
      <c r="D26" s="16">
        <v>18</v>
      </c>
      <c r="E26" s="17" t="s">
        <v>33</v>
      </c>
      <c r="F26" s="18" t="s">
        <v>34</v>
      </c>
      <c r="G26" s="19">
        <v>30</v>
      </c>
      <c r="H26" s="20">
        <v>78</v>
      </c>
      <c r="I26" s="21">
        <f>+Tabla33[[#This Row],[EXISTENCIA]]*Tabla33[[#This Row],[PRECIO]]</f>
        <v>2340</v>
      </c>
    </row>
    <row r="27" spans="2:9" ht="27" x14ac:dyDescent="0.25">
      <c r="B27" s="14" t="s">
        <v>10</v>
      </c>
      <c r="C27" s="15" t="s">
        <v>11</v>
      </c>
      <c r="D27" s="16">
        <v>19</v>
      </c>
      <c r="E27" s="17" t="s">
        <v>35</v>
      </c>
      <c r="F27" s="18" t="s">
        <v>36</v>
      </c>
      <c r="G27" s="19">
        <v>63</v>
      </c>
      <c r="H27" s="20">
        <v>205</v>
      </c>
      <c r="I27" s="25">
        <f>+Tabla33[[#This Row],[EXISTENCIA]]*Tabla33[[#This Row],[PRECIO]]</f>
        <v>12915</v>
      </c>
    </row>
    <row r="28" spans="2:9" ht="27" x14ac:dyDescent="0.25">
      <c r="B28" s="14" t="s">
        <v>10</v>
      </c>
      <c r="C28" s="15" t="s">
        <v>11</v>
      </c>
      <c r="D28" s="16">
        <v>20</v>
      </c>
      <c r="E28" s="17" t="s">
        <v>12</v>
      </c>
      <c r="F28" s="18" t="s">
        <v>37</v>
      </c>
      <c r="G28" s="19">
        <v>17</v>
      </c>
      <c r="H28" s="20">
        <v>177.55</v>
      </c>
      <c r="I28" s="21">
        <f>+Tabla33[[#This Row],[EXISTENCIA]]*Tabla33[[#This Row],[PRECIO]]</f>
        <v>3018.3500000000004</v>
      </c>
    </row>
    <row r="29" spans="2:9" ht="27" x14ac:dyDescent="0.25">
      <c r="B29" s="14" t="s">
        <v>10</v>
      </c>
      <c r="C29" s="15" t="s">
        <v>11</v>
      </c>
      <c r="D29" s="16">
        <v>21</v>
      </c>
      <c r="E29" s="17" t="s">
        <v>15</v>
      </c>
      <c r="F29" s="18" t="s">
        <v>38</v>
      </c>
      <c r="G29" s="19">
        <f>143-6</f>
        <v>137</v>
      </c>
      <c r="H29" s="20">
        <v>98</v>
      </c>
      <c r="I29" s="25">
        <f>+Tabla33[[#This Row],[EXISTENCIA]]*Tabla33[[#This Row],[PRECIO]]</f>
        <v>13426</v>
      </c>
    </row>
    <row r="30" spans="2:9" ht="27" x14ac:dyDescent="0.25">
      <c r="B30" s="14" t="s">
        <v>10</v>
      </c>
      <c r="C30" s="15" t="s">
        <v>11</v>
      </c>
      <c r="D30" s="16">
        <v>22</v>
      </c>
      <c r="E30" s="17" t="s">
        <v>15</v>
      </c>
      <c r="F30" s="18" t="s">
        <v>39</v>
      </c>
      <c r="G30" s="19">
        <v>115</v>
      </c>
      <c r="H30" s="20">
        <v>205</v>
      </c>
      <c r="I30" s="21">
        <f>+Tabla33[[#This Row],[EXISTENCIA]]*Tabla33[[#This Row],[PRECIO]]</f>
        <v>23575</v>
      </c>
    </row>
    <row r="31" spans="2:9" ht="27" x14ac:dyDescent="0.25">
      <c r="B31" s="14" t="s">
        <v>10</v>
      </c>
      <c r="C31" s="15" t="s">
        <v>11</v>
      </c>
      <c r="D31" s="16">
        <v>23</v>
      </c>
      <c r="E31" s="17" t="s">
        <v>40</v>
      </c>
      <c r="F31" s="18" t="s">
        <v>41</v>
      </c>
      <c r="G31" s="19">
        <v>27</v>
      </c>
      <c r="H31" s="20">
        <v>122.22</v>
      </c>
      <c r="I31" s="25">
        <f>+Tabla33[[#This Row],[EXISTENCIA]]*Tabla33[[#This Row],[PRECIO]]</f>
        <v>3299.94</v>
      </c>
    </row>
    <row r="32" spans="2:9" ht="27" x14ac:dyDescent="0.25">
      <c r="B32" s="14" t="s">
        <v>10</v>
      </c>
      <c r="C32" s="15" t="s">
        <v>11</v>
      </c>
      <c r="D32" s="16">
        <v>24</v>
      </c>
      <c r="E32" s="17" t="s">
        <v>15</v>
      </c>
      <c r="F32" s="18" t="s">
        <v>42</v>
      </c>
      <c r="G32" s="19">
        <f>153-12</f>
        <v>141</v>
      </c>
      <c r="H32" s="20">
        <v>163.35</v>
      </c>
      <c r="I32" s="21">
        <f>+Tabla33[[#This Row],[EXISTENCIA]]*Tabla33[[#This Row],[PRECIO]]</f>
        <v>23032.35</v>
      </c>
    </row>
    <row r="33" spans="2:9" ht="27" x14ac:dyDescent="0.25">
      <c r="B33" s="14" t="s">
        <v>10</v>
      </c>
      <c r="C33" s="15" t="s">
        <v>11</v>
      </c>
      <c r="D33" s="16">
        <v>41</v>
      </c>
      <c r="E33" s="17" t="s">
        <v>12</v>
      </c>
      <c r="F33" s="18" t="s">
        <v>43</v>
      </c>
      <c r="G33" s="19">
        <v>9449</v>
      </c>
      <c r="H33" s="20">
        <v>3.19</v>
      </c>
      <c r="I33" s="21">
        <f>+Tabla33[[#This Row],[EXISTENCIA]]*Tabla33[[#This Row],[PRECIO]]</f>
        <v>30142.31</v>
      </c>
    </row>
    <row r="34" spans="2:9" ht="27" x14ac:dyDescent="0.25">
      <c r="B34" s="14" t="s">
        <v>10</v>
      </c>
      <c r="C34" s="15" t="s">
        <v>11</v>
      </c>
      <c r="D34" s="16">
        <v>27</v>
      </c>
      <c r="E34" s="17" t="s">
        <v>31</v>
      </c>
      <c r="F34" s="18" t="s">
        <v>44</v>
      </c>
      <c r="G34" s="19">
        <f>172-3-3-3-4-4</f>
        <v>155</v>
      </c>
      <c r="H34" s="20">
        <v>457</v>
      </c>
      <c r="I34" s="21">
        <f>+Tabla33[[#This Row],[EXISTENCIA]]*Tabla33[[#This Row],[PRECIO]]</f>
        <v>70835</v>
      </c>
    </row>
    <row r="35" spans="2:9" ht="27" x14ac:dyDescent="0.25">
      <c r="B35" s="14" t="s">
        <v>10</v>
      </c>
      <c r="C35" s="15" t="s">
        <v>11</v>
      </c>
      <c r="D35" s="16">
        <v>28</v>
      </c>
      <c r="E35" s="17" t="s">
        <v>31</v>
      </c>
      <c r="F35" s="18" t="s">
        <v>45</v>
      </c>
      <c r="G35" s="19">
        <f>79-3-4-4</f>
        <v>68</v>
      </c>
      <c r="H35" s="20">
        <v>135</v>
      </c>
      <c r="I35" s="21">
        <f>+Tabla33[[#This Row],[EXISTENCIA]]*Tabla33[[#This Row],[PRECIO]]</f>
        <v>9180</v>
      </c>
    </row>
    <row r="36" spans="2:9" ht="27" x14ac:dyDescent="0.25">
      <c r="B36" s="14" t="s">
        <v>10</v>
      </c>
      <c r="C36" s="15" t="s">
        <v>11</v>
      </c>
      <c r="D36" s="16">
        <v>35</v>
      </c>
      <c r="E36" s="17" t="s">
        <v>12</v>
      </c>
      <c r="F36" s="18" t="s">
        <v>46</v>
      </c>
      <c r="G36" s="19">
        <v>66</v>
      </c>
      <c r="H36" s="20">
        <v>39</v>
      </c>
      <c r="I36" s="21">
        <f>+Tabla33[[#This Row],[EXISTENCIA]]*Tabla33[[#This Row],[PRECIO]]</f>
        <v>2574</v>
      </c>
    </row>
    <row r="37" spans="2:9" ht="27" x14ac:dyDescent="0.25">
      <c r="B37" s="14" t="s">
        <v>10</v>
      </c>
      <c r="C37" s="15" t="s">
        <v>11</v>
      </c>
      <c r="D37" s="16">
        <v>284</v>
      </c>
      <c r="E37" s="17" t="s">
        <v>12</v>
      </c>
      <c r="F37" s="18" t="s">
        <v>47</v>
      </c>
      <c r="G37" s="19">
        <v>4</v>
      </c>
      <c r="H37" s="20">
        <v>260</v>
      </c>
      <c r="I37" s="21">
        <f>G37*H37</f>
        <v>1040</v>
      </c>
    </row>
    <row r="38" spans="2:9" ht="27" x14ac:dyDescent="0.25">
      <c r="B38" s="14" t="s">
        <v>10</v>
      </c>
      <c r="C38" s="15" t="s">
        <v>11</v>
      </c>
      <c r="D38" s="16">
        <v>34</v>
      </c>
      <c r="E38" s="17" t="s">
        <v>12</v>
      </c>
      <c r="F38" s="18" t="s">
        <v>48</v>
      </c>
      <c r="G38" s="26">
        <f>42-6</f>
        <v>36</v>
      </c>
      <c r="H38" s="27">
        <v>132</v>
      </c>
      <c r="I38" s="25">
        <f t="shared" ref="I38:I41" si="0">G38*H38</f>
        <v>4752</v>
      </c>
    </row>
    <row r="39" spans="2:9" ht="27" x14ac:dyDescent="0.25">
      <c r="B39" s="14" t="s">
        <v>10</v>
      </c>
      <c r="C39" s="15" t="s">
        <v>11</v>
      </c>
      <c r="D39" s="16">
        <v>32</v>
      </c>
      <c r="E39" s="17" t="s">
        <v>12</v>
      </c>
      <c r="F39" s="18" t="s">
        <v>49</v>
      </c>
      <c r="G39" s="28">
        <v>15</v>
      </c>
      <c r="H39" s="29">
        <v>92</v>
      </c>
      <c r="I39" s="21">
        <f t="shared" si="0"/>
        <v>1380</v>
      </c>
    </row>
    <row r="40" spans="2:9" ht="27" x14ac:dyDescent="0.25">
      <c r="B40" s="14" t="s">
        <v>10</v>
      </c>
      <c r="C40" s="15" t="s">
        <v>11</v>
      </c>
      <c r="D40" s="16">
        <v>2</v>
      </c>
      <c r="E40" s="17" t="s">
        <v>12</v>
      </c>
      <c r="F40" s="18" t="s">
        <v>50</v>
      </c>
      <c r="G40" s="26">
        <v>10</v>
      </c>
      <c r="H40" s="27">
        <v>351.04</v>
      </c>
      <c r="I40" s="25">
        <f t="shared" si="0"/>
        <v>3510.4</v>
      </c>
    </row>
    <row r="41" spans="2:9" ht="27" x14ac:dyDescent="0.25">
      <c r="B41" s="14" t="s">
        <v>10</v>
      </c>
      <c r="C41" s="15" t="s">
        <v>11</v>
      </c>
      <c r="D41" s="16">
        <v>284</v>
      </c>
      <c r="E41" s="17" t="s">
        <v>12</v>
      </c>
      <c r="F41" s="18" t="s">
        <v>51</v>
      </c>
      <c r="G41" s="28">
        <v>1</v>
      </c>
      <c r="H41" s="29">
        <v>260</v>
      </c>
      <c r="I41" s="21">
        <f t="shared" si="0"/>
        <v>260</v>
      </c>
    </row>
    <row r="42" spans="2:9" ht="15.75" x14ac:dyDescent="0.25">
      <c r="G42" s="31">
        <f>SUBTOTAL(109,Tabla33[EXISTENCIA])</f>
        <v>11924</v>
      </c>
      <c r="H42" s="32" t="s">
        <v>52</v>
      </c>
      <c r="I42" s="33">
        <f>SUM(I9:I41)</f>
        <v>514898.09999999992</v>
      </c>
    </row>
    <row r="44" spans="2:9" ht="15.75" x14ac:dyDescent="0.25">
      <c r="B44" s="34" t="s">
        <v>53</v>
      </c>
      <c r="C44" s="35"/>
      <c r="D44"/>
      <c r="E44"/>
      <c r="F44" s="36" t="s">
        <v>54</v>
      </c>
    </row>
    <row r="45" spans="2:9" ht="15.75" x14ac:dyDescent="0.25">
      <c r="B45" s="37"/>
      <c r="C45" s="35" t="s">
        <v>55</v>
      </c>
      <c r="D45"/>
      <c r="E45"/>
      <c r="F45" s="38" t="s">
        <v>56</v>
      </c>
    </row>
    <row r="46" spans="2:9" ht="15.75" x14ac:dyDescent="0.25">
      <c r="B46" s="37"/>
      <c r="C46" s="35" t="s">
        <v>57</v>
      </c>
      <c r="D46"/>
      <c r="E46"/>
      <c r="F46" s="39" t="s">
        <v>58</v>
      </c>
    </row>
    <row r="47" spans="2:9" ht="15.75" x14ac:dyDescent="0.25">
      <c r="B47" s="37"/>
      <c r="C47" s="35" t="s">
        <v>59</v>
      </c>
      <c r="D47" s="35"/>
      <c r="E47" s="39"/>
      <c r="F47" s="40"/>
    </row>
  </sheetData>
  <mergeCells count="2">
    <mergeCell ref="B5:I5"/>
    <mergeCell ref="B6:I6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Valentín Ramírez Pérez</dc:creator>
  <cp:lastModifiedBy>Pedro Valentín Ramírez Pérez</cp:lastModifiedBy>
  <dcterms:created xsi:type="dcterms:W3CDTF">2026-01-19T15:12:48Z</dcterms:created>
  <dcterms:modified xsi:type="dcterms:W3CDTF">2026-01-19T15:14:15Z</dcterms:modified>
</cp:coreProperties>
</file>