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octubre\"/>
    </mc:Choice>
  </mc:AlternateContent>
  <xr:revisionPtr revIDLastSave="0" documentId="8_{57F2A389-EB50-41B6-819D-592C1994A2E6}" xr6:coauthVersionLast="47" xr6:coauthVersionMax="47" xr10:uidLastSave="{00000000-0000-0000-0000-000000000000}"/>
  <bookViews>
    <workbookView xWindow="28680" yWindow="-120" windowWidth="29040" windowHeight="15720" activeTab="4" xr2:uid="{382A262A-560C-478D-869E-0EB765D2FAB7}"/>
  </bookViews>
  <sheets>
    <sheet name="LIMPIEZA" sheetId="1" r:id="rId1"/>
    <sheet name="OFICINA" sheetId="2" r:id="rId2"/>
    <sheet name="ALIMENTOS &amp; BEBIDAS" sheetId="3" r:id="rId3"/>
    <sheet name="FERRETEROS" sheetId="4" r:id="rId4"/>
    <sheet name="TECNOLOGIA" sheetId="7" r:id="rId5"/>
    <sheet name="MISCELANEOS" sheetId="5" r:id="rId6"/>
  </sheets>
  <definedNames>
    <definedName name="_xlnm.Print_Area" localSheetId="2">'ALIMENTOS &amp; BEBIDAS'!$B$1:$I$36</definedName>
    <definedName name="_xlnm.Print_Area" localSheetId="3">FERRETEROS!$B$1:$I$131</definedName>
    <definedName name="_xlnm.Print_Area" localSheetId="0">LIMPIEZA!$B$1:$I$47</definedName>
    <definedName name="_xlnm.Print_Area" localSheetId="5">MISCELANEOS!$B$1:$I$18</definedName>
    <definedName name="_xlnm.Print_Area" localSheetId="1">OFICINA!$B$1:$I$92</definedName>
    <definedName name="_xlnm.Print_Area" localSheetId="4">TECNOLOGIA!$B$1:$I$46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3" l="1"/>
  <c r="I30" i="3"/>
  <c r="G27" i="3"/>
  <c r="G26" i="3"/>
  <c r="I51" i="4"/>
  <c r="I52" i="4"/>
  <c r="I53" i="4"/>
  <c r="I54" i="4"/>
  <c r="G95" i="4"/>
  <c r="G18" i="1"/>
  <c r="G11" i="1"/>
  <c r="G16" i="1"/>
  <c r="G23" i="3"/>
  <c r="G34" i="1"/>
  <c r="G18" i="3"/>
  <c r="G19" i="3"/>
  <c r="G9" i="1"/>
  <c r="G29" i="2"/>
  <c r="G17" i="1"/>
  <c r="I38" i="7"/>
  <c r="I39" i="7"/>
  <c r="I40" i="7"/>
  <c r="G38" i="1"/>
  <c r="G54" i="2"/>
  <c r="G96" i="4"/>
  <c r="G20" i="3"/>
  <c r="G16" i="2"/>
  <c r="I12" i="4"/>
  <c r="G85" i="4"/>
  <c r="I85" i="4" s="1"/>
  <c r="I62" i="4"/>
  <c r="G21" i="1"/>
  <c r="G10" i="1"/>
  <c r="G14" i="1"/>
  <c r="I8" i="5"/>
  <c r="I9" i="5"/>
  <c r="I10" i="5"/>
  <c r="I11" i="5"/>
  <c r="I12" i="5"/>
  <c r="G9" i="3" l="1"/>
  <c r="I67" i="2"/>
  <c r="I21" i="2"/>
  <c r="I22" i="1"/>
  <c r="I38" i="1"/>
  <c r="I39" i="1"/>
  <c r="I40" i="1"/>
  <c r="I41" i="1"/>
  <c r="I38" i="2"/>
  <c r="I39" i="2"/>
  <c r="I12" i="2"/>
  <c r="I37" i="1"/>
  <c r="I125" i="4" l="1"/>
  <c r="G126" i="4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3" i="3"/>
  <c r="I24" i="3"/>
  <c r="I25" i="3"/>
  <c r="I26" i="3"/>
  <c r="I27" i="3"/>
  <c r="I28" i="3"/>
  <c r="I29" i="3"/>
  <c r="I36" i="1"/>
  <c r="G42" i="1"/>
  <c r="I27" i="2"/>
  <c r="I31" i="3" l="1"/>
  <c r="G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7" i="2"/>
  <c r="I36" i="2"/>
  <c r="I35" i="2"/>
  <c r="I34" i="2"/>
  <c r="I33" i="2"/>
  <c r="I32" i="2"/>
  <c r="I31" i="2"/>
  <c r="I30" i="2"/>
  <c r="I29" i="2"/>
  <c r="I28" i="2"/>
  <c r="I26" i="2"/>
  <c r="I25" i="2"/>
  <c r="I24" i="2"/>
  <c r="I23" i="2"/>
  <c r="I22" i="2"/>
  <c r="I20" i="2"/>
  <c r="I19" i="2"/>
  <c r="I18" i="2"/>
  <c r="I17" i="2"/>
  <c r="I16" i="2"/>
  <c r="I15" i="2"/>
  <c r="I14" i="2"/>
  <c r="I13" i="2"/>
  <c r="I11" i="2"/>
  <c r="I10" i="2"/>
  <c r="I9" i="2"/>
  <c r="I8" i="2"/>
  <c r="I7" i="2"/>
  <c r="I87" i="2" l="1"/>
  <c r="I18" i="1"/>
  <c r="I34" i="1"/>
  <c r="I32" i="7"/>
  <c r="I33" i="7"/>
  <c r="I31" i="7"/>
  <c r="I34" i="7"/>
  <c r="I99" i="4"/>
  <c r="I95" i="4"/>
  <c r="I40" i="4"/>
  <c r="I109" i="4"/>
  <c r="I23" i="4"/>
  <c r="I22" i="4" l="1"/>
  <c r="I13" i="4"/>
  <c r="I77" i="4"/>
  <c r="I41" i="4"/>
  <c r="I44" i="4"/>
  <c r="I49" i="4"/>
  <c r="I74" i="4" l="1"/>
  <c r="I19" i="4"/>
  <c r="I18" i="4"/>
  <c r="I17" i="4"/>
  <c r="I123" i="4"/>
  <c r="I124" i="4"/>
  <c r="I31" i="4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5" i="7"/>
  <c r="I36" i="7"/>
  <c r="I37" i="7"/>
  <c r="G41" i="7"/>
  <c r="I41" i="7" l="1"/>
  <c r="I7" i="5"/>
  <c r="I13" i="5" s="1"/>
  <c r="G13" i="5" l="1"/>
  <c r="I8" i="4" l="1"/>
  <c r="I9" i="4"/>
  <c r="I10" i="4"/>
  <c r="I11" i="4"/>
  <c r="I14" i="4"/>
  <c r="I15" i="4"/>
  <c r="I16" i="4"/>
  <c r="I20" i="4"/>
  <c r="I21" i="4"/>
  <c r="I24" i="4"/>
  <c r="I25" i="4"/>
  <c r="I26" i="4"/>
  <c r="I27" i="4"/>
  <c r="I28" i="4"/>
  <c r="I29" i="4"/>
  <c r="I30" i="4"/>
  <c r="I32" i="4"/>
  <c r="I33" i="4"/>
  <c r="I34" i="4"/>
  <c r="I35" i="4"/>
  <c r="I36" i="4"/>
  <c r="I37" i="4"/>
  <c r="I38" i="4"/>
  <c r="I39" i="4"/>
  <c r="I42" i="4"/>
  <c r="I43" i="4"/>
  <c r="I45" i="4"/>
  <c r="I46" i="4"/>
  <c r="I47" i="4"/>
  <c r="I48" i="4"/>
  <c r="I50" i="4"/>
  <c r="I55" i="4"/>
  <c r="I56" i="4"/>
  <c r="I57" i="4"/>
  <c r="I58" i="4"/>
  <c r="I59" i="4"/>
  <c r="I60" i="4"/>
  <c r="I61" i="4"/>
  <c r="I63" i="4"/>
  <c r="I64" i="4"/>
  <c r="I65" i="4"/>
  <c r="I66" i="4"/>
  <c r="I67" i="4"/>
  <c r="I68" i="4"/>
  <c r="I69" i="4"/>
  <c r="I71" i="4"/>
  <c r="I72" i="4"/>
  <c r="I73" i="4"/>
  <c r="I76" i="4"/>
  <c r="I78" i="4"/>
  <c r="I79" i="4"/>
  <c r="I80" i="4"/>
  <c r="I81" i="4"/>
  <c r="I82" i="4"/>
  <c r="I83" i="4"/>
  <c r="I84" i="4"/>
  <c r="I86" i="4"/>
  <c r="I87" i="4"/>
  <c r="I88" i="4"/>
  <c r="I89" i="4"/>
  <c r="I90" i="4"/>
  <c r="I91" i="4"/>
  <c r="I92" i="4"/>
  <c r="I93" i="4"/>
  <c r="I94" i="4"/>
  <c r="I96" i="4"/>
  <c r="I97" i="4"/>
  <c r="I98" i="4"/>
  <c r="I100" i="4"/>
  <c r="I101" i="4"/>
  <c r="I102" i="4"/>
  <c r="I103" i="4"/>
  <c r="I104" i="4"/>
  <c r="I105" i="4"/>
  <c r="I106" i="4"/>
  <c r="I107" i="4"/>
  <c r="I108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7" i="4"/>
  <c r="I10" i="1"/>
  <c r="I11" i="1"/>
  <c r="I12" i="1"/>
  <c r="I14" i="1"/>
  <c r="I17" i="1"/>
  <c r="I20" i="1"/>
  <c r="I21" i="1"/>
  <c r="I23" i="1"/>
  <c r="I27" i="1"/>
  <c r="I28" i="1"/>
  <c r="I29" i="1"/>
  <c r="I30" i="1"/>
  <c r="I33" i="1"/>
  <c r="I35" i="1"/>
  <c r="I70" i="4" l="1"/>
  <c r="I75" i="4"/>
  <c r="I32" i="1"/>
  <c r="I31" i="1"/>
  <c r="I26" i="1"/>
  <c r="I25" i="1"/>
  <c r="I24" i="1"/>
  <c r="I19" i="1"/>
  <c r="I16" i="1"/>
  <c r="I15" i="1"/>
  <c r="I13" i="1"/>
  <c r="I126" i="4" l="1"/>
  <c r="I9" i="1"/>
  <c r="I42" i="1" s="1"/>
  <c r="G31" i="3" l="1"/>
</calcChain>
</file>

<file path=xl/sharedStrings.xml><?xml version="1.0" encoding="utf-8"?>
<sst xmlns="http://schemas.openxmlformats.org/spreadsheetml/2006/main" count="1291" uniqueCount="337">
  <si>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</si>
  <si>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</si>
  <si>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</si>
  <si>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</si>
  <si>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</si>
  <si>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</si>
  <si>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</si>
  <si>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</si>
  <si>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Total RD$</t>
  </si>
  <si>
    <t>INVENTARIO EN ALMACEN DE MATERIALES DE FERRETEROS</t>
  </si>
  <si>
    <t>TOALLA DE COCINA MICRO FIBRA</t>
  </si>
  <si>
    <t>TENEDOR PLASTICO 25/1</t>
  </si>
  <si>
    <t>SERVILLETAS  500/1</t>
  </si>
  <si>
    <t>SERVILLETA CUADRADA</t>
  </si>
  <si>
    <t>PLATOS DESECHABLES #9 25/1</t>
  </si>
  <si>
    <t>PLATOS DESECHABLES #6 25/1</t>
  </si>
  <si>
    <t>PAPEL HIGIENICO / 12 UNIDAD</t>
  </si>
  <si>
    <t>MASCARILLA DESECHABLE QUIRUGICA NEGRA</t>
  </si>
  <si>
    <t>LIMPIADOR EN ESPUMA SPRAY DE 19 OZ.</t>
  </si>
  <si>
    <t>LIMPIADOR DE CRISTALES</t>
  </si>
  <si>
    <t>JABON LIQUIDO PARA LAS MANOS</t>
  </si>
  <si>
    <t>INSECTICIDA EN AEROSOL</t>
  </si>
  <si>
    <t>GUANTES DE LATEX 100/1</t>
  </si>
  <si>
    <t>GUANTES DE GOMA</t>
  </si>
  <si>
    <t>FUNDAS DE BASURA NEGRA    18 X 22 / 25/1</t>
  </si>
  <si>
    <t>ESPONJA CON BRILLO</t>
  </si>
  <si>
    <t>ESCOBILLA DE SANITARIO</t>
  </si>
  <si>
    <t>ESCOBA PARA BARRER</t>
  </si>
  <si>
    <t>DETERGENTE LIQUIDO DE FREGAR</t>
  </si>
  <si>
    <t>DETERGENTE EN POLVO</t>
  </si>
  <si>
    <t>CUCHARAS PLASTICAS 25/1</t>
  </si>
  <si>
    <t>CLORO</t>
  </si>
  <si>
    <t>BRILLO VERDE DE FREGAR</t>
  </si>
  <si>
    <t>UNIDAD</t>
  </si>
  <si>
    <t>PAQUETE</t>
  </si>
  <si>
    <t>FARDO</t>
  </si>
  <si>
    <t>GALON</t>
  </si>
  <si>
    <t>LATA</t>
  </si>
  <si>
    <t>CAJA</t>
  </si>
  <si>
    <t>PAR</t>
  </si>
  <si>
    <t>VELA DE SILICON</t>
  </si>
  <si>
    <t>TINTA TAMPON PARA SELLO 1OZ</t>
  </si>
  <si>
    <t>TABLA C/GANCHO 8 1/2 X11 PLASTICO</t>
  </si>
  <si>
    <t>SOBRE MANILA 9 X 12</t>
  </si>
  <si>
    <t>RESALTADOR COLOR VERDE</t>
  </si>
  <si>
    <t>RESALTADOR COLOR ROSADO</t>
  </si>
  <si>
    <t>RESALTADOR COLOR NARANJA</t>
  </si>
  <si>
    <t>RESALTADOR COLOR AZUL / 12 UNIDAD</t>
  </si>
  <si>
    <t>PROTECTOR DE HOJAS</t>
  </si>
  <si>
    <t>POST IT BANDERITA 3M SIGN HERE 25.4 X 43.2 MM</t>
  </si>
  <si>
    <t>POST IT 3 X 5   / 12 UNIDAD</t>
  </si>
  <si>
    <t>POST IT 3 X 3  COLORES 5/1</t>
  </si>
  <si>
    <t>PORTALAPIZ</t>
  </si>
  <si>
    <t>PORTA TARJETA TIPO LIBRO</t>
  </si>
  <si>
    <t>PERFORADORA 3 HOYOS</t>
  </si>
  <si>
    <t>PEGAMENTO EN PASTA 40 G.</t>
  </si>
  <si>
    <t>PAPEL DE MAQUINA SUMADORA</t>
  </si>
  <si>
    <t>PAPEL BOND 8 1/2 X 14   500/1</t>
  </si>
  <si>
    <t>PAPEL BOND 8 1/2 X 11   500/1</t>
  </si>
  <si>
    <t>MARCADOR PERMANENTE COLOR VERDE</t>
  </si>
  <si>
    <t>MARCADOR COLOR NEGRO PERMANENTE</t>
  </si>
  <si>
    <t>LAPIZ DE CARBON</t>
  </si>
  <si>
    <t>LAPICERO COLOR ROJO</t>
  </si>
  <si>
    <t>LAPICERO COLOR NEGRO</t>
  </si>
  <si>
    <t>LABEL DE COLORES PARA FOLDER 200/1</t>
  </si>
  <si>
    <t>LABEL  2X1</t>
  </si>
  <si>
    <t>GRAPAS USO PESADO</t>
  </si>
  <si>
    <t>GRAPADORA</t>
  </si>
  <si>
    <t>GOMAS O BANDAS ELÁSTICAS #64</t>
  </si>
  <si>
    <t>GOMAS O BANDAS ELASTICAS #18</t>
  </si>
  <si>
    <t>FICHAS DE NOTAS ESTANDAR 100/1 3X5</t>
  </si>
  <si>
    <t>FELPAS FINA NEGRO</t>
  </si>
  <si>
    <t>FELPAS FINA AZUL</t>
  </si>
  <si>
    <t>DISPENSADORES DE CLIPS</t>
  </si>
  <si>
    <t>DISPENSADOR DE CINTA PEGANTE</t>
  </si>
  <si>
    <t>CLIPS PEQUEÑO 33 MM DE 100 UNIDAD</t>
  </si>
  <si>
    <t>CLIPS GRANDE 100/1</t>
  </si>
  <si>
    <t>CLIPS BILLETERO DE 2' 51 MM DE 12/1</t>
  </si>
  <si>
    <t>CLIPS BILLETERO DE 1" 25MM DE 12/1</t>
  </si>
  <si>
    <t>CD EN BLANCO</t>
  </si>
  <si>
    <t>CARTONITE</t>
  </si>
  <si>
    <t>CARPETA CON ALGOLLA NO. 3</t>
  </si>
  <si>
    <t>CARPETA CON ALGOLLA NO. 2</t>
  </si>
  <si>
    <t>BORRADOR DE PIZARRA ACRILICA</t>
  </si>
  <si>
    <t>BOLSAS DE CARTON TAMAÑO 31*427 CM</t>
  </si>
  <si>
    <t>BOLSAS DE CARTON TAMAÑO 28*37 CM</t>
  </si>
  <si>
    <t>BOLSAS DE CARTON TAMAÑO 23*33 CM</t>
  </si>
  <si>
    <t>BOLSAS DE CARTON DE TAMAÑO 15*20 CM</t>
  </si>
  <si>
    <t>BANDEJA ESCRITORIO AHUMADA PLASTICA</t>
  </si>
  <si>
    <t>RESMA</t>
  </si>
  <si>
    <t>ROLLO</t>
  </si>
  <si>
    <t>TE FRIO DE LIMON LATA 5 LIBRAS 2.6OZ</t>
  </si>
  <si>
    <t>TE CALIENTE SABORES VARIADOS</t>
  </si>
  <si>
    <t>CAFE MOLIDO PAQ. 1/LIB</t>
  </si>
  <si>
    <t>AZUCAR PARDA (CREMA) / 10 LIBRAS</t>
  </si>
  <si>
    <t>AZUCAR CREMA SOBRES 5 GRAMOS 100/1</t>
  </si>
  <si>
    <t>AZUCAR BLANCA SOBRES 5 GRAMOS 100/1</t>
  </si>
  <si>
    <t>FRASCO</t>
  </si>
  <si>
    <t>LIBRA</t>
  </si>
  <si>
    <t>TOPE DE PUERTA</t>
  </si>
  <si>
    <t>TOMA CORRIENTE</t>
  </si>
  <si>
    <t>PILA AAA</t>
  </si>
  <si>
    <t>PILA AA</t>
  </si>
  <si>
    <t>LLAVE ANGULAR 3/8 X 1/2</t>
  </si>
  <si>
    <t>CEMENTO PVC</t>
  </si>
  <si>
    <t>CAPAS DE AGUA</t>
  </si>
  <si>
    <t>BROCHAS 3'</t>
  </si>
  <si>
    <t>TONER HP CF503 A MAGENTA</t>
  </si>
  <si>
    <t>TONER HP CF502 A AMARILLO</t>
  </si>
  <si>
    <t>TONER HP CF501 A CYAN</t>
  </si>
  <si>
    <t>TONER HP CF500 A NEGRO</t>
  </si>
  <si>
    <t>TONER HP CF412 A AMARILLO</t>
  </si>
  <si>
    <t>TONER HP 85ª</t>
  </si>
  <si>
    <t>TONER BROTHER NEGRO TN439BK</t>
  </si>
  <si>
    <t>TONER BROTHER MAGENTATN439M</t>
  </si>
  <si>
    <t>TONER BROTHER CIAN TN439C</t>
  </si>
  <si>
    <t>TONER BROTHER  AMARILLO TN439Y</t>
  </si>
  <si>
    <t>TINTA CANON GL-190 NEGRO</t>
  </si>
  <si>
    <t>TINTA CANON GL-190 MAGENTA</t>
  </si>
  <si>
    <t>TINTA CANON GL-190 CYAN</t>
  </si>
  <si>
    <t>TINTA CANON GL-190 AMARILLO</t>
  </si>
  <si>
    <t>DRUM XEROX WORKCENTRE 3225</t>
  </si>
  <si>
    <t>ESCURRIDOR PLASTICO</t>
  </si>
  <si>
    <t>COPAS DE VINO</t>
  </si>
  <si>
    <t>BANDERA REP. DOM 180X120 CM</t>
  </si>
  <si>
    <t>BANDERA INSTITUCIONAL UAF 180X120 CM</t>
  </si>
  <si>
    <t>ROSETA DE PORCELANA</t>
  </si>
  <si>
    <t>MOTA P/ PINTAR</t>
  </si>
  <si>
    <t>LLAVIN DE PUERTA</t>
  </si>
  <si>
    <t>LLAVE MEZCLADORA</t>
  </si>
  <si>
    <t>LIQUIDO DE FRENO</t>
  </si>
  <si>
    <t>LIMPIA CONTACTO</t>
  </si>
  <si>
    <t>LENTES DE PROTECCION OSCURO</t>
  </si>
  <si>
    <t>LENTES DE PROTECCION CLAROS</t>
  </si>
  <si>
    <t>HOJAS DE SEGUETA</t>
  </si>
  <si>
    <t>FLUXOMETRO P/INODORA</t>
  </si>
  <si>
    <t>EXTENSION ELECTRICA DE 25 PIES</t>
  </si>
  <si>
    <t>DISCO DE DESGATE P/PULIDORA</t>
  </si>
  <si>
    <t>DISCO DE CORTE P/PULIDORA</t>
  </si>
  <si>
    <t>COOLANT</t>
  </si>
  <si>
    <t>CARTUCHO DE MASILLA SILICONIZA</t>
  </si>
  <si>
    <t>BREAK DOBLE 16 A (EUROPEO)</t>
  </si>
  <si>
    <t>BISAGRAS DE PRESION</t>
  </si>
  <si>
    <t>BRAZO HIDRAULICO P/PUERTA</t>
  </si>
  <si>
    <t>TAPE DE GOMA</t>
  </si>
  <si>
    <t>CEMENTO BLANCO</t>
  </si>
  <si>
    <t>AMBIENTADOR 6 Oz</t>
  </si>
  <si>
    <t>PIE</t>
  </si>
  <si>
    <t>TONER HP CF410 A CIAN</t>
  </si>
  <si>
    <t>PAPEL TOALLA DE MANO / 06 UNIDADES</t>
  </si>
  <si>
    <t>FUNDAS DE BASURA NEGRA 30 GLS 100/1</t>
  </si>
  <si>
    <t>DESINFECTANTE LIQUIDO PARA PISO</t>
  </si>
  <si>
    <t>DESINFECTANTE EN SPRAY LYSOL</t>
  </si>
  <si>
    <t>GORRO QUIRURGICO</t>
  </si>
  <si>
    <t>LAPIZ CARBON H2B</t>
  </si>
  <si>
    <t>INVENTARIO EN ALMACEN DE MATERIALES DE LIMPIEZA</t>
  </si>
  <si>
    <t>INVENTARIO EN ALMACEN DE MATERIALES DE OFICINA</t>
  </si>
  <si>
    <t>INVENTARIO EN ALMACEN DE MATERIALES DE ALIMENTOS &amp; BEBIDAS</t>
  </si>
  <si>
    <t>INVENTARIO EN ALMACEN DE MATERIALES DE TECNOLOGIA</t>
  </si>
  <si>
    <t>INVENTARIO EN ALMACEN DE MATERIALES DE MISCELANEOS</t>
  </si>
  <si>
    <t>CLIPS BILLETERO DE 19MM DE 12/1</t>
  </si>
  <si>
    <t>VASOS DE CARTON CONICOS 200/1</t>
  </si>
  <si>
    <t>VASOS DE CARTON #10 ONZA 50/1</t>
  </si>
  <si>
    <t>TIRRAP PLASTICOS</t>
  </si>
  <si>
    <t>TARUGOS DE PLOMO 5/16</t>
  </si>
  <si>
    <t>TAPE DE VINIL</t>
  </si>
  <si>
    <t>PORTA ROLO</t>
  </si>
  <si>
    <t>LAMPARA DE PARED</t>
  </si>
  <si>
    <t>JUNTA DE CERA PARA INODORO</t>
  </si>
  <si>
    <t>ESQUINERO DE CAUCHO</t>
  </si>
  <si>
    <t>CANALETAS FINAS PLASTICAS</t>
  </si>
  <si>
    <t>ALAMBRE ELECTRICO NO.12</t>
  </si>
  <si>
    <t>AGUARRAS</t>
  </si>
  <si>
    <t>TONER CANON NEGRO</t>
  </si>
  <si>
    <t>LIMPIADOR EN SPRAY PARA PIZARRA 8 OZ.</t>
  </si>
  <si>
    <t>LAPICERO COLOR AZUL</t>
  </si>
  <si>
    <t>CREMORA</t>
  </si>
  <si>
    <t>ALAMBRE DE GOMA</t>
  </si>
  <si>
    <t>LAMPARA LED P/EMPOSTRAL</t>
  </si>
  <si>
    <t>TONER CANON MAGENTA</t>
  </si>
  <si>
    <t>TONER CANON AMARILLO</t>
  </si>
  <si>
    <t>REGLAS PLASTICA 30 CM</t>
  </si>
  <si>
    <t>LIQUID PAPER CON BROCHA</t>
  </si>
  <si>
    <t>TARUGOS DE CHIRRO 1/4</t>
  </si>
  <si>
    <t>TAPE DOBLE</t>
  </si>
  <si>
    <t>SUCCIONADOR P/INODORO</t>
  </si>
  <si>
    <t>SPRAY POLIURETANO</t>
  </si>
  <si>
    <t>SIFON FLEXIBLE P/LAVAMANO</t>
  </si>
  <si>
    <t>PROTECTOR AUDITIVO</t>
  </si>
  <si>
    <t>PINTURA ANTICORROSIVA GRIS</t>
  </si>
  <si>
    <t>PINTURA AMARILLO TRAFICO</t>
  </si>
  <si>
    <t>PALOMETA (10X12)</t>
  </si>
  <si>
    <t>LLAVE TEMPORIZADA P/URINARIO</t>
  </si>
  <si>
    <t>LLAVE A CHORRO 3/4</t>
  </si>
  <si>
    <t>LLAVE A CHORRO 1/2</t>
  </si>
  <si>
    <t>CEMENTO GRIS</t>
  </si>
  <si>
    <t>CANDADOS</t>
  </si>
  <si>
    <t>CANALETAS 2X2</t>
  </si>
  <si>
    <t>CALZADO DE SEGURIDAD T/TENIS</t>
  </si>
  <si>
    <t>BROCHAS 2/1'</t>
  </si>
  <si>
    <t>TONER CANON CYAN</t>
  </si>
  <si>
    <t>TAMBOR BROTHER</t>
  </si>
  <si>
    <t>LIMPIADOR DE CARTUCHO</t>
  </si>
  <si>
    <t xml:space="preserve"> Total RD$ </t>
  </si>
  <si>
    <t>ZAFACON PLASTICO CON PEDAL</t>
  </si>
  <si>
    <t>TONER HP CF410 A NEGRO</t>
  </si>
  <si>
    <t>ZOCALO PARA BOMBILLO</t>
  </si>
  <si>
    <t>BARRA DE CHOCOLATE MONUMENTOS PAQ 5/1</t>
  </si>
  <si>
    <t>CARTUCHO DE MASILLA TRANSPARENTE</t>
  </si>
  <si>
    <t>INTERRUPTOR ELECTRICO</t>
  </si>
  <si>
    <t>INTERRUPTOR ELECTRICO DOBLE</t>
  </si>
  <si>
    <t>DISPENSADOR DE JABON</t>
  </si>
  <si>
    <t>PINZAS DE CORTE 8</t>
  </si>
  <si>
    <t xml:space="preserve"> </t>
  </si>
  <si>
    <t>VACOUSEL 3/4</t>
  </si>
  <si>
    <t>CLORO GRANULADO</t>
  </si>
  <si>
    <t>CACAO EN POLVO</t>
  </si>
  <si>
    <t>DISPENSADOR DE PAPEL HIGIENICO</t>
  </si>
  <si>
    <t>TONER HP CF230 A CYAN</t>
  </si>
  <si>
    <t>TONER HP CF230 A AMARILLO</t>
  </si>
  <si>
    <t>TONER HP CF230 A MAGENTA</t>
  </si>
  <si>
    <t>TONER HP CF230 A NEGRO</t>
  </si>
  <si>
    <t>LIMPIADOR MULTIUSO LIQUIDO</t>
  </si>
  <si>
    <t>CINTA ADHESIVA 3/4IN P/DISPENSADOR</t>
  </si>
  <si>
    <t>VASOS DE CARTON #4 ONZA 50/1</t>
  </si>
  <si>
    <t>MESA PLEGABLE 93.5 X 77 X 9.5</t>
  </si>
  <si>
    <t>AGUA DE BOTELLITA 16 OZ. FARDO 20/1</t>
  </si>
  <si>
    <t>VINAGRE BLANCO</t>
  </si>
  <si>
    <t>AZUCAR DE DIETA (SPLENDA) 200/1</t>
  </si>
  <si>
    <t>PAQ</t>
  </si>
  <si>
    <t>CUCHILLOS PLASTICOS 25/1*</t>
  </si>
  <si>
    <t>CINTA PARA CARNET IDP SMART - 31</t>
  </si>
  <si>
    <t>TONER HP CF413 A MARGENTA</t>
  </si>
  <si>
    <t>TONER XEROX 106R02778 NEGRO P/ 3225</t>
  </si>
  <si>
    <t>CUBO C/EXPRIMIDOR</t>
  </si>
  <si>
    <t>DESENGRASANTE GL</t>
  </si>
  <si>
    <t>FUNDAS DE BASURA NEGRA 55 GLS /100/1</t>
  </si>
  <si>
    <t>TIJERA</t>
  </si>
  <si>
    <t>SOBRE MANILA LOGO UAF 10X13</t>
  </si>
  <si>
    <t>SACAGRAPA</t>
  </si>
  <si>
    <t>RESALTADOR COLOR AMARILLO / 12 UNIDAD</t>
  </si>
  <si>
    <t>PERFORADORA 2 HOYOS</t>
  </si>
  <si>
    <t>PAPEL BOND AUTO ADHESIVO 8 1/2 X 11</t>
  </si>
  <si>
    <t>MARCADOR COLOR ROJO PERMANENTE</t>
  </si>
  <si>
    <t>LABER 3 X 2 (ETIQUETA TERMICA)</t>
  </si>
  <si>
    <t>LABEL 10 X 6</t>
  </si>
  <si>
    <t>GRAPAS 26/6</t>
  </si>
  <si>
    <t>CINTA SATINADA</t>
  </si>
  <si>
    <t>CINTA DE TRANFERENCIA TERMICA PARA IMPRESION</t>
  </si>
  <si>
    <t>CARPETA TIMBRADA CON LOGO CONCLAFIT 9 X11.5</t>
  </si>
  <si>
    <t>BATA BLANCA</t>
  </si>
  <si>
    <t>ALMOHADILLA REDONDO PQ- P/SELLO</t>
  </si>
  <si>
    <t>ALMOHADILLA REDONDO GR- P/SELLO</t>
  </si>
  <si>
    <t>ALMOHADILLA RECTANGULAR GR- P/SELLO</t>
  </si>
  <si>
    <t>ALMOHADILLA CUADRADA P/SELLO</t>
  </si>
  <si>
    <t>VELCRO PARA ORGANIZAR CABLES</t>
  </si>
  <si>
    <t>VARA EXTENSIBLE DE PINTOR</t>
  </si>
  <si>
    <t>TOMA CORREIENTE DE SUPERFICIE</t>
  </si>
  <si>
    <t>TARUGOS DE CHIRRO 5/16</t>
  </si>
  <si>
    <t>REMACHADORA 10PULGADAS</t>
  </si>
  <si>
    <t>PROTECTOR PLASTICO DE TERMOSTATO 255 X 158 MM</t>
  </si>
  <si>
    <t>PROTECTOR PLASTICO DE TERMOSTATO 151 X 140 MM</t>
  </si>
  <si>
    <t>PROTECTOR DE VORTAJE V-009-N</t>
  </si>
  <si>
    <t>PISTOLA PARA CARTUCHO DE SILICON</t>
  </si>
  <si>
    <t>PILA CUADRADA 9V</t>
  </si>
  <si>
    <t>PEGAMENTO INSTANTANEO</t>
  </si>
  <si>
    <t>PEGAMENTO BICOMPONENTE</t>
  </si>
  <si>
    <t>PATA DE CHIVO</t>
  </si>
  <si>
    <t>PASTA PARA SOLDAR</t>
  </si>
  <si>
    <t>PARAGUAS</t>
  </si>
  <si>
    <t>PAPEL TAPIZ TRANSPARENTE</t>
  </si>
  <si>
    <t>PALET DE PLASTICO COLOR NEGRO</t>
  </si>
  <si>
    <t>OZONO EN AEROSOL</t>
  </si>
  <si>
    <t>MECHA TIPO HILTI 1/2 X 6'</t>
  </si>
  <si>
    <t>MASCARILLA CON FILTRO RUTILIZABLE</t>
  </si>
  <si>
    <t>MADIDOR DE AIRE PARA CARROS PSI T/ LAPICERO</t>
  </si>
  <si>
    <t>LLAVE MESCLADORA DE AGUA P/LAVAMANOS</t>
  </si>
  <si>
    <t>LAMPARAS LED DE SUPERFICIE</t>
  </si>
  <si>
    <t>LAMPARAS DE EXTERIOR</t>
  </si>
  <si>
    <t>LAMPARA LED TAMAÑO 2 X 2</t>
  </si>
  <si>
    <t>JUEGO DE PUNTERA PARA TALADRO</t>
  </si>
  <si>
    <t>JUEGO DE LLAVE ALLEN</t>
  </si>
  <si>
    <t>GUANTES P/CONT. (USO RUDO)</t>
  </si>
  <si>
    <t>FUENTES DE LAMPARAS LED</t>
  </si>
  <si>
    <t>FRESA ESCALONADA</t>
  </si>
  <si>
    <t>FAJA AJUSTABLE</t>
  </si>
  <si>
    <t>ESPATULAS</t>
  </si>
  <si>
    <t>ESCALERA TIPO TIJERAS</t>
  </si>
  <si>
    <t>ELECTRODO PARA SOLDAR</t>
  </si>
  <si>
    <t>DUCT TAPE</t>
  </si>
  <si>
    <t>CINTA METRICA</t>
  </si>
  <si>
    <t>CINTA DE PELIGRO AMARILLA</t>
  </si>
  <si>
    <t>CINTA DE CARROCERO (VERDE)</t>
  </si>
  <si>
    <t>CINTA ADHESIVA DE ALUMINIO</t>
  </si>
  <si>
    <t>CARTUCHO CALIBRE 9MM</t>
  </si>
  <si>
    <t>CARTUCHO 12 MM</t>
  </si>
  <si>
    <t>CALADORA</t>
  </si>
  <si>
    <t>CAJA METALICA P/BREAK 2 SALIDAS</t>
  </si>
  <si>
    <t>BREAK DOBLE 40A (AMERICANO)</t>
  </si>
  <si>
    <t>BREAK 20 A (AMERICANO)</t>
  </si>
  <si>
    <t>BOQUILLA DE DESAGUE PUSH PULL</t>
  </si>
  <si>
    <t>BATERIA PARA VEHICULO 12v</t>
  </si>
  <si>
    <t>ACEITE PENETRANTE (WD-40)</t>
  </si>
  <si>
    <t xml:space="preserve"> BREAK TRIFASICO</t>
  </si>
  <si>
    <t xml:space="preserve">RECOJEDOR DE BASURA </t>
  </si>
  <si>
    <t>ALCOHOL ISOPROPILICO</t>
  </si>
  <si>
    <t xml:space="preserve">UNIDAD </t>
  </si>
  <si>
    <t>FOLDER AMARILLO 8 1/2 X 11</t>
  </si>
  <si>
    <t>SUAPE DE LIMPIAR</t>
  </si>
  <si>
    <t>ZAFACON DE PEDAL</t>
  </si>
  <si>
    <t>BANDEJA ESCRITORIO METAR</t>
  </si>
  <si>
    <t>FOLDER 8 1/2 X 14 MANILA LEGAL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</si>
  <si>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</si>
  <si>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</si>
  <si>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</si>
  <si>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</si>
  <si>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</si>
  <si>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</si>
  <si>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</si>
  <si>
    <t>ESCOBA PARA ASFALTO</t>
  </si>
  <si>
    <t>CARPETA TIMBRADA CON LOGO UAF 9 X11.5</t>
  </si>
  <si>
    <t xml:space="preserve">PORTA CD </t>
  </si>
  <si>
    <t>BOTELLAS PLASTICAS REUTILIZABLE</t>
  </si>
  <si>
    <t>MANGUERA TRANSPARENTE</t>
  </si>
  <si>
    <t xml:space="preserve">ABRAZADERA MT </t>
  </si>
  <si>
    <t>MOUSE PAD</t>
  </si>
  <si>
    <t>MOUSE INALAMBRICO</t>
  </si>
  <si>
    <t>MONITOR HP 24''</t>
  </si>
  <si>
    <t xml:space="preserve">   Total RD$   </t>
  </si>
  <si>
    <t>ESCOBILLA LIMPIA VIDRIOS NO.16</t>
  </si>
  <si>
    <t>ESCOBILLA LIMPIA VIDRIOS NO.20</t>
  </si>
  <si>
    <t>ESCOBILLA LIMPIA VIDRIOS NO.24</t>
  </si>
  <si>
    <t>VAINILLA BLANCA</t>
  </si>
  <si>
    <t>01/10/2025 31/10/2025</t>
  </si>
  <si>
    <t>01/10/2025   -    31/10/2025</t>
  </si>
  <si>
    <t xml:space="preserve"> AL 31-OCTUBRE-2025</t>
  </si>
  <si>
    <t>PALITOS P/REMOVEDOR DE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</si>
</sst>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2"/>
      <color theme="1"/>
      <name val="Calibri Light"/>
      <family val="2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 Light"/>
      <family val="2"/>
      <scheme val="major"/>
    </font>
    <font>
      <sz val="8"/>
      <name val="Calibri Light"/>
      <family val="2"/>
    </font>
    <font>
      <sz val="10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2"/>
      <color theme="1"/>
      <name val="Calibri Light"/>
      <family val="2"/>
    </font>
    <font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9"/>
      <color indexed="8"/>
      <name val="Calibri"/>
      <family val="2"/>
    </font>
    <font>
      <sz val="9"/>
      <color indexed="8"/>
      <name val="Calibri Light"/>
      <family val="2"/>
      <scheme val="major"/>
    </font>
    <font>
      <sz val="9"/>
      <color theme="1"/>
      <name val="Calibri Light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2" fontId="3" fillId="0" borderId="0" xfId="0" applyNumberFormat="1" applyFont="1"/>
    <xf numFmtId="43" fontId="3" fillId="0" borderId="0" xfId="2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" fontId="8" fillId="0" borderId="4" xfId="0" applyNumberFormat="1" applyFont="1" applyBorder="1" applyAlignment="1">
      <alignment vertical="top"/>
    </xf>
    <xf numFmtId="4" fontId="8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12" fillId="3" borderId="4" xfId="2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right" vertical="top"/>
    </xf>
    <xf numFmtId="43" fontId="3" fillId="0" borderId="0" xfId="2" applyNumberFormat="1" applyFont="1" applyAlignment="1">
      <alignment vertical="center"/>
    </xf>
    <xf numFmtId="0" fontId="5" fillId="2" borderId="4" xfId="0" applyFont="1" applyFill="1" applyBorder="1" applyAlignment="1">
      <alignment vertical="center"/>
    </xf>
    <xf numFmtId="1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3" fontId="0" fillId="0" borderId="0" xfId="0" applyNumberFormat="1"/>
    <xf numFmtId="0" fontId="5" fillId="2" borderId="8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vertical="top"/>
    </xf>
    <xf numFmtId="3" fontId="9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1" fontId="9" fillId="0" borderId="0" xfId="0" applyNumberFormat="1" applyFont="1" applyAlignment="1">
      <alignment vertical="top"/>
    </xf>
    <xf numFmtId="43" fontId="13" fillId="3" borderId="0" xfId="1" applyFont="1" applyFill="1" applyBorder="1" applyAlignment="1">
      <alignment horizontal="center" vertical="center"/>
    </xf>
    <xf numFmtId="14" fontId="3" fillId="0" borderId="0" xfId="0" applyNumberFormat="1" applyFont="1"/>
    <xf numFmtId="44" fontId="15" fillId="4" borderId="8" xfId="2" applyFont="1" applyFill="1" applyBorder="1" applyAlignment="1">
      <alignment horizontal="center" vertical="center"/>
    </xf>
    <xf numFmtId="44" fontId="15" fillId="3" borderId="8" xfId="2" applyFont="1" applyFill="1" applyBorder="1" applyAlignment="1">
      <alignment horizontal="center" vertical="center"/>
    </xf>
    <xf numFmtId="44" fontId="15" fillId="4" borderId="4" xfId="2" applyFont="1" applyFill="1" applyBorder="1" applyAlignment="1">
      <alignment horizontal="center" vertical="center"/>
    </xf>
    <xf numFmtId="44" fontId="15" fillId="3" borderId="4" xfId="2" applyFont="1" applyFill="1" applyBorder="1" applyAlignment="1">
      <alignment horizontal="center" vertical="center"/>
    </xf>
    <xf numFmtId="44" fontId="15" fillId="0" borderId="8" xfId="2" applyFont="1" applyFill="1" applyBorder="1" applyAlignment="1">
      <alignment horizontal="center" vertical="center"/>
    </xf>
    <xf numFmtId="44" fontId="15" fillId="0" borderId="4" xfId="2" applyFont="1" applyFill="1" applyBorder="1" applyAlignment="1">
      <alignment horizontal="center" vertical="center"/>
    </xf>
    <xf numFmtId="43" fontId="4" fillId="4" borderId="6" xfId="1" applyFont="1" applyFill="1" applyBorder="1" applyAlignment="1">
      <alignment horizontal="center"/>
    </xf>
    <xf numFmtId="44" fontId="17" fillId="3" borderId="4" xfId="2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43" fontId="4" fillId="0" borderId="6" xfId="1" applyFont="1" applyFill="1" applyBorder="1" applyAlignment="1">
      <alignment horizontal="center"/>
    </xf>
    <xf numFmtId="3" fontId="10" fillId="4" borderId="10" xfId="0" applyNumberFormat="1" applyFont="1" applyFill="1" applyBorder="1" applyAlignment="1">
      <alignment horizontal="center" vertical="center"/>
    </xf>
    <xf numFmtId="43" fontId="4" fillId="4" borderId="6" xfId="0" applyNumberFormat="1" applyFont="1" applyFill="1" applyBorder="1" applyAlignment="1">
      <alignment horizontal="center"/>
    </xf>
    <xf numFmtId="43" fontId="4" fillId="4" borderId="7" xfId="0" applyNumberFormat="1" applyFont="1" applyFill="1" applyBorder="1" applyAlignment="1">
      <alignment horizontal="center" vertical="center"/>
    </xf>
    <xf numFmtId="3" fontId="14" fillId="4" borderId="6" xfId="0" applyNumberFormat="1" applyFont="1" applyFill="1" applyBorder="1" applyAlignment="1">
      <alignment horizontal="center"/>
    </xf>
    <xf numFmtId="44" fontId="19" fillId="0" borderId="8" xfId="2" applyFont="1" applyFill="1" applyBorder="1" applyAlignment="1">
      <alignment horizontal="center" vertical="center"/>
    </xf>
    <xf numFmtId="0" fontId="20" fillId="0" borderId="0" xfId="0" applyFont="1"/>
    <xf numFmtId="1" fontId="18" fillId="0" borderId="0" xfId="0" applyNumberFormat="1" applyFont="1" applyAlignment="1">
      <alignment vertical="top"/>
    </xf>
    <xf numFmtId="0" fontId="18" fillId="0" borderId="0" xfId="0" applyFont="1" applyAlignment="1">
      <alignment vertical="top" wrapText="1"/>
    </xf>
    <xf numFmtId="3" fontId="21" fillId="0" borderId="6" xfId="0" applyNumberFormat="1" applyFont="1" applyBorder="1" applyAlignment="1">
      <alignment horizontal="center" vertical="center"/>
    </xf>
    <xf numFmtId="43" fontId="22" fillId="0" borderId="6" xfId="1" applyFont="1" applyFill="1" applyBorder="1" applyAlignment="1">
      <alignment horizontal="center"/>
    </xf>
    <xf numFmtId="43" fontId="22" fillId="0" borderId="6" xfId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readingOrder="1"/>
    </xf>
    <xf numFmtId="44" fontId="12" fillId="3" borderId="11" xfId="2" applyFont="1" applyFill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 wrapText="1"/>
    </xf>
    <xf numFmtId="44" fontId="16" fillId="0" borderId="13" xfId="2" applyFont="1" applyFill="1" applyBorder="1" applyAlignment="1">
      <alignment horizontal="center" vertical="center"/>
    </xf>
    <xf numFmtId="44" fontId="15" fillId="0" borderId="13" xfId="2" applyFont="1" applyFill="1" applyBorder="1" applyAlignment="1">
      <alignment horizontal="center" vertical="center"/>
    </xf>
    <xf numFmtId="3" fontId="10" fillId="4" borderId="12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center" wrapText="1"/>
    </xf>
    <xf numFmtId="3" fontId="24" fillId="0" borderId="6" xfId="0" applyNumberFormat="1" applyFont="1" applyBorder="1" applyAlignment="1">
      <alignment horizontal="center" vertical="center"/>
    </xf>
    <xf numFmtId="4" fontId="24" fillId="0" borderId="6" xfId="0" applyNumberFormat="1" applyFont="1" applyBorder="1" applyAlignment="1">
      <alignment horizontal="center" vertical="center"/>
    </xf>
    <xf numFmtId="4" fontId="25" fillId="0" borderId="4" xfId="0" applyNumberFormat="1" applyFont="1" applyBorder="1" applyAlignment="1">
      <alignment horizontal="center" vertical="center"/>
    </xf>
    <xf numFmtId="44" fontId="23" fillId="4" borderId="8" xfId="2" applyFont="1" applyFill="1" applyBorder="1" applyAlignment="1">
      <alignment horizontal="center" vertical="center"/>
    </xf>
    <xf numFmtId="3" fontId="24" fillId="4" borderId="6" xfId="0" applyNumberFormat="1" applyFont="1" applyFill="1" applyBorder="1" applyAlignment="1">
      <alignment horizontal="center" vertical="center"/>
    </xf>
    <xf numFmtId="4" fontId="24" fillId="4" borderId="6" xfId="0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1" fillId="0" borderId="0" xfId="3" applyAlignment="1">
      <alignment vertical="center"/>
    </xf>
    <xf numFmtId="43" fontId="4" fillId="0" borderId="0" xfId="4" applyFont="1" applyBorder="1" applyAlignment="1">
      <alignment horizontal="left"/>
    </xf>
    <xf numFmtId="43" fontId="6" fillId="0" borderId="0" xfId="4" applyFont="1" applyAlignment="1">
      <alignment horizontal="left"/>
    </xf>
    <xf numFmtId="4" fontId="25" fillId="3" borderId="4" xfId="0" applyNumberFormat="1" applyFont="1" applyFill="1" applyBorder="1" applyAlignment="1">
      <alignment horizontal="center" vertical="center"/>
    </xf>
    <xf numFmtId="44" fontId="15" fillId="3" borderId="11" xfId="2" applyFont="1" applyFill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44" fontId="15" fillId="0" borderId="11" xfId="2" applyFont="1" applyFill="1" applyBorder="1" applyAlignment="1">
      <alignment horizontal="center" vertical="center"/>
    </xf>
    <xf numFmtId="44" fontId="26" fillId="0" borderId="11" xfId="2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 vertical="center"/>
    </xf>
    <xf numFmtId="4" fontId="18" fillId="0" borderId="8" xfId="0" applyNumberFormat="1" applyFont="1" applyBorder="1" applyAlignment="1">
      <alignment horizontal="center" vertical="center"/>
    </xf>
    <xf numFmtId="44" fontId="19" fillId="0" borderId="4" xfId="2" applyFont="1" applyFill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4" fontId="19" fillId="0" borderId="9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5">
    <cellStyle name="Millares" xfId="1" builtinId="3"/>
    <cellStyle name="Millares 2" xfId="4" xr:uid="{0AFCBE8F-CAE1-4F7A-9A7D-B792204FFC84}"/>
    <cellStyle name="Moneda" xfId="2" builtinId="4"/>
    <cellStyle name="Normal" xfId="0" builtinId="0"/>
    <cellStyle name="Normal 2" xfId="3" xr:uid="{8607CAE4-2763-4D64-9B07-311965CCB034}"/>
  </cellStyles>
  <dxfs count="57"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 Light"/>
        <scheme val="major"/>
      </font>
      <fill>
        <patternFill patternType="solid">
          <fgColor indexed="64"/>
          <bgColor theme="0"/>
        </patternFill>
      </fill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 Light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family val="2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 Light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charset val="1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 Light"/>
        <family val="2"/>
        <scheme val="maj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charset val="1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fill>
        <patternFill patternType="solid">
          <fgColor indexed="64"/>
          <bgColor theme="4" tint="0.79998168889431442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charset val="1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charset val="1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Calibri Light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1293756</xdr:colOff>
      <xdr:row>5</xdr:row>
      <xdr:rowOff>149991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19F692-054D-4400-8652-3E5CBA58A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47725" y="0"/>
          <a:ext cx="2436756" cy="750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</xdr:colOff>
      <xdr:row>0</xdr:row>
      <xdr:rowOff>37541</xdr:rowOff>
    </xdr:from>
    <xdr:to>
      <xdr:col>2</xdr:col>
      <xdr:colOff>1298798</xdr:colOff>
      <xdr:row>3</xdr:row>
      <xdr:rowOff>189212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34028BF-ACD0-4C1E-96D8-161876AA2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5008" y="440953"/>
          <a:ext cx="2438437" cy="7567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3</xdr:row>
      <xdr:rowOff>188091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015BB8-5A5F-42CD-9461-5FAC31184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38100"/>
          <a:ext cx="2436756" cy="7500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3</xdr:row>
      <xdr:rowOff>188091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A247836-5E30-401A-A810-1545320BD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1038225"/>
          <a:ext cx="2436756" cy="7500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3</xdr:row>
      <xdr:rowOff>188091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E322CB1-D9F3-41E7-8860-2BC892209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1038225"/>
          <a:ext cx="2436756" cy="750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1312806</xdr:colOff>
      <xdr:row>3</xdr:row>
      <xdr:rowOff>149991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53723-F6A8-407B-AA6F-AF6F627F7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66775" y="371475"/>
          <a:ext cx="2436756" cy="7500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0</xdr:row>
      <xdr:rowOff>0</xdr:rowOff>
    </xdr:from>
    <xdr:to>
      <xdr:col>2</xdr:col>
      <xdr:colOff>1274706</xdr:colOff>
      <xdr:row>3</xdr:row>
      <xdr:rowOff>149991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F3590A6-2CA7-465A-AB4D-1C6A4BA1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28675" y="24765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430631-E7FE-4F2D-B0C8-028B685D43BA}" name="Tabla33" displayName="Tabla33" ref="G8:I36" totalsRowShown="0" headerRowDxfId="56" dataDxfId="54" totalsRowDxfId="52" headerRowBorderDxfId="55" tableBorderDxfId="53">
  <tableColumns count="3">
    <tableColumn id="4" xr3:uid="{FFAEAB91-15F0-4651-B539-E4A942B3F046}" name="EXISTENCIA" dataDxfId="51"/>
    <tableColumn id="1" xr3:uid="{B2738692-E8B3-47FA-8C3B-2BA19F0857B1}" name="PRECIO" dataDxfId="50"/>
    <tableColumn id="3" xr3:uid="{C495C1F6-1E3A-4A78-B233-585254AE7AFC}" name="TOTAL VALORES RD$" dataDxfId="49">
      <calculatedColumnFormula>+Tabla33[[#This Row],[EXISTENCIA]]*Tabla33[[#This Row],[PRECIO]]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667B08-F1B9-4738-9053-0C4A95E71219}" name="Tabla33891034" displayName="Tabla33891034" ref="G6:I87" totalsRowCount="1" headerRowDxfId="48" dataDxfId="46" totalsRowDxfId="44" headerRowBorderDxfId="47" tableBorderDxfId="45">
  <tableColumns count="3">
    <tableColumn id="4" xr3:uid="{EBF1E2B0-A0BE-43B8-B433-5DFCC5A0BD34}" name="EXISTENCIA" totalsRowFunction="sum" dataDxfId="43" totalsRowDxfId="42"/>
    <tableColumn id="1" xr3:uid="{0A2BAB94-0F76-4AC2-B044-525C279053E6}" name="PRECIO" totalsRowLabel=" Total RD$ " dataDxfId="41" totalsRowDxfId="40"/>
    <tableColumn id="3" xr3:uid="{C3FDB9A5-217E-4CF2-B009-EE4DA85FAF61}" name="TOTAL VALORES RD$" totalsRowFunction="sum" dataDxfId="39" totalsRowDxfId="38">
      <calculatedColumnFormula>+Tabla33891034[[#This Row],[PRECIO]]*Tabla33891034[[#This Row],[EXISTENCIA]]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65CB4A5-5AC2-4E5C-8EDB-759CD1C60724}" name="Tabla3389" displayName="Tabla3389" ref="G6:I30" totalsRowShown="0" headerRowDxfId="37" dataDxfId="35" totalsRowDxfId="33" headerRowBorderDxfId="36" tableBorderDxfId="34">
  <tableColumns count="3">
    <tableColumn id="4" xr3:uid="{8952C470-8FD1-4893-BD39-14DB0217F7FB}" name="EXISTENCIA" dataDxfId="32"/>
    <tableColumn id="1" xr3:uid="{77B9E6A9-ED39-4591-B000-EEC37038B2B8}" name="PRECIO" dataDxfId="31"/>
    <tableColumn id="3" xr3:uid="{7E1414D1-B8E0-47CA-ABEF-4199BB975D51}" name="TOTAL VALORES RD$" dataDxfId="30">
      <calculatedColumnFormula>Tabla3389[[#This Row],[EXISTENCIA]]*Tabla3389[[#This Row],[PRECIO]]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77F53D0-ABBB-4F7C-8290-B18775836386}" name="Tabla338910" displayName="Tabla338910" ref="G6:I126" totalsRowCount="1" headerRowDxfId="29" dataDxfId="27" totalsRowDxfId="25" headerRowBorderDxfId="28" tableBorderDxfId="26">
  <tableColumns count="3">
    <tableColumn id="4" xr3:uid="{20411C4E-B537-4511-9E45-EDA01A999E34}" name="EXISTENCIA" totalsRowFunction="sum" dataDxfId="24" totalsRowDxfId="23"/>
    <tableColumn id="1" xr3:uid="{CF9A6345-5FA3-4E6C-A739-9DE361171141}" name="PRECIO" totalsRowLabel=" Total RD$ " dataDxfId="22" totalsRowDxfId="21"/>
    <tableColumn id="3" xr3:uid="{8F5B11A4-0C45-4931-B0FB-26719B3E0D92}" name="TOTAL VALORES RD$" totalsRowFunction="sum" dataDxfId="20" totalsRowDxfId="19">
      <calculatedColumnFormula>+Tabla338910[[#This Row],[PRECIO]]*Tabla338910[[#This Row],[EXISTENCIA]]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031D6D0-61A1-42D5-9E22-42478B455513}" name="Tabla33891113" displayName="Tabla33891113" ref="G6:I41" totalsRowCount="1" headerRowDxfId="18" dataDxfId="16" totalsRowDxfId="14" headerRowBorderDxfId="17" tableBorderDxfId="15">
  <tableColumns count="3">
    <tableColumn id="4" xr3:uid="{477C36FF-CE16-4DC7-A57E-D30DDE55B5A5}" name="EXISTENCIA" totalsRowFunction="sum" dataDxfId="13" totalsRowDxfId="12"/>
    <tableColumn id="1" xr3:uid="{3F5CF371-A21E-46F5-8D38-CB4D39632C7B}" name="PRECIO" totalsRowLabel="   Total RD$   " dataDxfId="11" totalsRowDxfId="10"/>
    <tableColumn id="3" xr3:uid="{BA5EAF5D-F651-4A98-9559-10193B5D0C45}" name="TOTAL VALORES RD$" totalsRowFunction="sum" dataDxfId="9" totalsRowDxfId="8">
      <calculatedColumnFormula>Tabla33891113[[#This Row],[EXISTENCIA]]*Tabla33891113[[#This Row],[PRECIO]]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ACA54D3-028E-40E3-949D-91E1C5948428}" name="Tabla338911" displayName="Tabla338911" ref="G6:I13" totalsRowShown="0" headerRowDxfId="7" dataDxfId="5" totalsRowDxfId="3" headerRowBorderDxfId="6" tableBorderDxfId="4">
  <tableColumns count="3">
    <tableColumn id="4" xr3:uid="{2B4D6F1F-9882-47AD-801E-AA6949D998D9}" name="EXISTENCIA" dataDxfId="2"/>
    <tableColumn id="1" xr3:uid="{EB6CC85F-8C83-4E05-B432-7D27900FA28C}" name="PRECIO" dataDxfId="1"/>
    <tableColumn id="3" xr3:uid="{04C6AF8F-E5A8-4B23-9A6C-589210058E85}" name="TOTAL VALORES RD$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C0FE-83F1-4BDB-8DFD-1ED6BE9C7074}">
  <dimension ref="B1:N47"/>
  <sheetViews>
    <sheetView topLeftCell="A3" zoomScaleNormal="100" workbookViewId="0">
      <selection activeCell="B5" sqref="B5:I5"/>
    </sheetView>
  </sheetViews>
  <sheetFormatPr baseColWidth="10" defaultRowHeight="15.75" x14ac:dyDescent="0.25"/>
  <cols>
    <col min="2" max="2" width="15.125" style="12" bestFit="1" customWidth="1"/>
    <col min="3" max="3" width="25" bestFit="1" customWidth="1"/>
    <col min="4" max="4" width="8.5" style="14" bestFit="1" customWidth="1"/>
    <col min="5" max="5" width="8.75" style="14" bestFit="1" customWidth="1"/>
    <col min="6" max="6" width="39" customWidth="1"/>
    <col min="7" max="7" width="15.5" customWidth="1"/>
    <col min="8" max="8" width="11.75" style="12" bestFit="1" customWidth="1"/>
    <col min="9" max="9" width="16.5" customWidth="1"/>
  </cols>
  <sheetData>
    <row r="1" spans="2:14" hidden="1" x14ac:dyDescent="0.25">
      <c r="D1" s="15"/>
      <c r="E1" s="15"/>
    </row>
    <row r="2" spans="2:14" hidden="1" x14ac:dyDescent="0.25">
      <c r="D2" s="15"/>
      <c r="E2" s="15"/>
      <c r="N2" s="9"/>
    </row>
    <row r="3" spans="2:14" x14ac:dyDescent="0.25">
      <c r="B3" s="13"/>
      <c r="C3" s="1"/>
      <c r="D3" s="19"/>
      <c r="E3" s="19"/>
      <c r="F3" s="1"/>
      <c r="G3" s="1"/>
      <c r="H3" s="13"/>
      <c r="I3" s="1"/>
    </row>
    <row r="4" spans="2:14" x14ac:dyDescent="0.25">
      <c r="B4" s="13"/>
      <c r="C4" s="1"/>
      <c r="D4" s="19"/>
      <c r="E4" s="19"/>
      <c r="F4" s="1"/>
      <c r="G4" s="1"/>
      <c r="H4" s="13"/>
      <c r="I4" s="1"/>
    </row>
    <row r="5" spans="2:14" x14ac:dyDescent="0.25">
      <c r="B5" s="92" t="s">
        <v>155</v>
      </c>
      <c r="C5" s="92"/>
      <c r="D5" s="93"/>
      <c r="E5" s="93"/>
      <c r="F5" s="92"/>
      <c r="G5" s="92"/>
      <c r="H5" s="92"/>
      <c r="I5" s="92"/>
    </row>
    <row r="6" spans="2:14" x14ac:dyDescent="0.25">
      <c r="B6" s="92" t="s">
        <v>335</v>
      </c>
      <c r="C6" s="92"/>
      <c r="D6" s="93"/>
      <c r="E6" s="93"/>
      <c r="F6" s="92"/>
      <c r="G6" s="92"/>
      <c r="H6" s="92"/>
      <c r="I6" s="92"/>
    </row>
    <row r="7" spans="2:14" x14ac:dyDescent="0.25">
      <c r="B7" s="13"/>
      <c r="C7" s="1"/>
      <c r="D7" s="15"/>
      <c r="E7" s="15"/>
      <c r="F7" s="1"/>
      <c r="G7" s="35"/>
      <c r="H7" s="22"/>
      <c r="I7" s="1"/>
    </row>
    <row r="8" spans="2:14" ht="31.5" x14ac:dyDescent="0.25">
      <c r="B8" s="17" t="s">
        <v>0</v>
      </c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23" t="s">
        <v>6</v>
      </c>
      <c r="I8" s="29" t="s">
        <v>7</v>
      </c>
    </row>
    <row r="9" spans="2:14" ht="23.25" customHeight="1" x14ac:dyDescent="0.25">
      <c r="B9" s="16" t="s">
        <v>333</v>
      </c>
      <c r="C9" s="58" t="s">
        <v>334</v>
      </c>
      <c r="D9" s="59">
        <v>417</v>
      </c>
      <c r="E9" s="60" t="s">
        <v>33</v>
      </c>
      <c r="F9" s="63" t="s">
        <v>146</v>
      </c>
      <c r="G9" s="61">
        <f>364-6-12-1</f>
        <v>345</v>
      </c>
      <c r="H9" s="62">
        <v>392</v>
      </c>
      <c r="I9" s="40">
        <f>+Tabla33[[#This Row],[EXISTENCIA]]*Tabla33[[#This Row],[PRECIO]]</f>
        <v>135240</v>
      </c>
    </row>
    <row r="10" spans="2:14" ht="24.75" customHeight="1" x14ac:dyDescent="0.25">
      <c r="B10" s="16" t="s">
        <v>333</v>
      </c>
      <c r="C10" s="58" t="s">
        <v>334</v>
      </c>
      <c r="D10" s="59">
        <v>3</v>
      </c>
      <c r="E10" s="60" t="s">
        <v>33</v>
      </c>
      <c r="F10" s="63" t="s">
        <v>32</v>
      </c>
      <c r="G10" s="61">
        <f>173+50</f>
        <v>223</v>
      </c>
      <c r="H10" s="62">
        <v>3.17</v>
      </c>
      <c r="I10" s="37">
        <f>+Tabla33[[#This Row],[EXISTENCIA]]*Tabla33[[#This Row],[PRECIO]]</f>
        <v>706.91</v>
      </c>
    </row>
    <row r="11" spans="2:14" ht="24.75" customHeight="1" x14ac:dyDescent="0.25">
      <c r="B11" s="16" t="s">
        <v>333</v>
      </c>
      <c r="C11" s="58" t="s">
        <v>334</v>
      </c>
      <c r="D11" s="59">
        <v>4</v>
      </c>
      <c r="E11" s="60" t="s">
        <v>36</v>
      </c>
      <c r="F11" s="63" t="s">
        <v>31</v>
      </c>
      <c r="G11" s="61">
        <f>94-6-6</f>
        <v>82</v>
      </c>
      <c r="H11" s="62">
        <v>52</v>
      </c>
      <c r="I11" s="40">
        <f>+Tabla33[[#This Row],[EXISTENCIA]]*Tabla33[[#This Row],[PRECIO]]</f>
        <v>4264</v>
      </c>
    </row>
    <row r="12" spans="2:14" ht="24.75" customHeight="1" x14ac:dyDescent="0.25">
      <c r="B12" s="16" t="s">
        <v>333</v>
      </c>
      <c r="C12" s="58" t="s">
        <v>334</v>
      </c>
      <c r="D12" s="59">
        <v>541</v>
      </c>
      <c r="E12" s="60" t="s">
        <v>36</v>
      </c>
      <c r="F12" s="63" t="s">
        <v>215</v>
      </c>
      <c r="G12" s="61">
        <v>2</v>
      </c>
      <c r="H12" s="62">
        <v>2300</v>
      </c>
      <c r="I12" s="37">
        <f>+Tabla33[[#This Row],[EXISTENCIA]]*Tabla33[[#This Row],[PRECIO]]</f>
        <v>4600</v>
      </c>
    </row>
    <row r="13" spans="2:14" ht="24.75" customHeight="1" x14ac:dyDescent="0.25">
      <c r="B13" s="16" t="s">
        <v>333</v>
      </c>
      <c r="C13" s="58" t="s">
        <v>334</v>
      </c>
      <c r="D13" s="59">
        <v>325</v>
      </c>
      <c r="E13" s="60" t="s">
        <v>33</v>
      </c>
      <c r="F13" s="63" t="s">
        <v>234</v>
      </c>
      <c r="G13" s="61">
        <v>3</v>
      </c>
      <c r="H13" s="62">
        <v>3850</v>
      </c>
      <c r="I13" s="40">
        <f>+Tabla33[[#This Row],[EXISTENCIA]]*Tabla33[[#This Row],[PRECIO]]</f>
        <v>11550</v>
      </c>
    </row>
    <row r="14" spans="2:14" ht="24.75" customHeight="1" x14ac:dyDescent="0.25">
      <c r="B14" s="16" t="s">
        <v>333</v>
      </c>
      <c r="C14" s="58" t="s">
        <v>334</v>
      </c>
      <c r="D14" s="59">
        <v>473</v>
      </c>
      <c r="E14" s="60" t="s">
        <v>36</v>
      </c>
      <c r="F14" s="63" t="s">
        <v>235</v>
      </c>
      <c r="G14" s="61">
        <f>47+25</f>
        <v>72</v>
      </c>
      <c r="H14" s="62">
        <v>181.5</v>
      </c>
      <c r="I14" s="37">
        <f>+Tabla33[[#This Row],[EXISTENCIA]]*Tabla33[[#This Row],[PRECIO]]</f>
        <v>13068</v>
      </c>
    </row>
    <row r="15" spans="2:14" ht="24.75" customHeight="1" x14ac:dyDescent="0.25">
      <c r="B15" s="16" t="s">
        <v>333</v>
      </c>
      <c r="C15" s="58" t="s">
        <v>334</v>
      </c>
      <c r="D15" s="59">
        <v>264</v>
      </c>
      <c r="E15" s="60" t="s">
        <v>33</v>
      </c>
      <c r="F15" s="63" t="s">
        <v>152</v>
      </c>
      <c r="G15" s="61">
        <v>104</v>
      </c>
      <c r="H15" s="62">
        <v>364.83</v>
      </c>
      <c r="I15" s="40">
        <f>+Tabla33[[#This Row],[EXISTENCIA]]*Tabla33[[#This Row],[PRECIO]]</f>
        <v>37942.32</v>
      </c>
    </row>
    <row r="16" spans="2:14" ht="24.75" customHeight="1" x14ac:dyDescent="0.25">
      <c r="B16" s="16" t="s">
        <v>333</v>
      </c>
      <c r="C16" s="58" t="s">
        <v>334</v>
      </c>
      <c r="D16" s="59">
        <v>5</v>
      </c>
      <c r="E16" s="60" t="s">
        <v>36</v>
      </c>
      <c r="F16" s="63" t="s">
        <v>151</v>
      </c>
      <c r="G16" s="61">
        <f>113-6-6-6</f>
        <v>95</v>
      </c>
      <c r="H16" s="62">
        <v>78</v>
      </c>
      <c r="I16" s="37">
        <f>+Tabla33[[#This Row],[EXISTENCIA]]*Tabla33[[#This Row],[PRECIO]]</f>
        <v>7410</v>
      </c>
    </row>
    <row r="17" spans="2:9" ht="24.75" customHeight="1" x14ac:dyDescent="0.25">
      <c r="B17" s="16" t="s">
        <v>333</v>
      </c>
      <c r="C17" s="58" t="s">
        <v>334</v>
      </c>
      <c r="D17" s="59">
        <v>6</v>
      </c>
      <c r="E17" s="60" t="s">
        <v>34</v>
      </c>
      <c r="F17" s="63" t="s">
        <v>29</v>
      </c>
      <c r="G17" s="61">
        <f>57+75-10-10</f>
        <v>112</v>
      </c>
      <c r="H17" s="62">
        <v>69</v>
      </c>
      <c r="I17" s="40">
        <f>+Tabla33[[#This Row],[EXISTENCIA]]*Tabla33[[#This Row],[PRECIO]]</f>
        <v>7728</v>
      </c>
    </row>
    <row r="18" spans="2:9" ht="24.75" customHeight="1" x14ac:dyDescent="0.25">
      <c r="B18" s="16" t="s">
        <v>333</v>
      </c>
      <c r="C18" s="58" t="s">
        <v>334</v>
      </c>
      <c r="D18" s="59">
        <v>7</v>
      </c>
      <c r="E18" s="60" t="s">
        <v>36</v>
      </c>
      <c r="F18" s="63" t="s">
        <v>28</v>
      </c>
      <c r="G18" s="61">
        <f>62-6</f>
        <v>56</v>
      </c>
      <c r="H18" s="62">
        <v>185</v>
      </c>
      <c r="I18" s="37">
        <f>+Tabla33[[#This Row],[EXISTENCIA]]*Tabla33[[#This Row],[PRECIO]]</f>
        <v>10360</v>
      </c>
    </row>
    <row r="19" spans="2:9" ht="24.75" customHeight="1" x14ac:dyDescent="0.25">
      <c r="B19" s="16" t="s">
        <v>333</v>
      </c>
      <c r="C19" s="58" t="s">
        <v>334</v>
      </c>
      <c r="D19" s="59">
        <v>9</v>
      </c>
      <c r="E19" s="60" t="s">
        <v>33</v>
      </c>
      <c r="F19" s="63" t="s">
        <v>27</v>
      </c>
      <c r="G19" s="61">
        <v>19</v>
      </c>
      <c r="H19" s="62">
        <v>110</v>
      </c>
      <c r="I19" s="40">
        <f>+Tabla33[[#This Row],[EXISTENCIA]]*Tabla33[[#This Row],[PRECIO]]</f>
        <v>2090</v>
      </c>
    </row>
    <row r="20" spans="2:9" ht="24.75" customHeight="1" x14ac:dyDescent="0.25">
      <c r="B20" s="16" t="s">
        <v>333</v>
      </c>
      <c r="C20" s="58" t="s">
        <v>334</v>
      </c>
      <c r="D20" s="59">
        <v>8</v>
      </c>
      <c r="E20" s="60" t="s">
        <v>33</v>
      </c>
      <c r="F20" s="63" t="s">
        <v>26</v>
      </c>
      <c r="G20" s="61">
        <v>34</v>
      </c>
      <c r="H20" s="62">
        <v>78.010000000000005</v>
      </c>
      <c r="I20" s="37">
        <f>+Tabla33[[#This Row],[EXISTENCIA]]*Tabla33[[#This Row],[PRECIO]]</f>
        <v>2652.34</v>
      </c>
    </row>
    <row r="21" spans="2:9" ht="24.75" customHeight="1" x14ac:dyDescent="0.25">
      <c r="B21" s="16" t="s">
        <v>333</v>
      </c>
      <c r="C21" s="58" t="s">
        <v>334</v>
      </c>
      <c r="D21" s="59">
        <v>10</v>
      </c>
      <c r="E21" s="60" t="s">
        <v>33</v>
      </c>
      <c r="F21" s="63" t="s">
        <v>25</v>
      </c>
      <c r="G21" s="61">
        <f>73+15</f>
        <v>88</v>
      </c>
      <c r="H21" s="62">
        <v>6.11</v>
      </c>
      <c r="I21" s="40">
        <f>+Tabla33[[#This Row],[EXISTENCIA]]*Tabla33[[#This Row],[PRECIO]]</f>
        <v>537.68000000000006</v>
      </c>
    </row>
    <row r="22" spans="2:9" ht="24.75" customHeight="1" x14ac:dyDescent="0.25">
      <c r="B22" s="16" t="s">
        <v>333</v>
      </c>
      <c r="C22" s="58" t="s">
        <v>334</v>
      </c>
      <c r="D22" s="59">
        <v>462</v>
      </c>
      <c r="E22" s="25" t="s">
        <v>33</v>
      </c>
      <c r="F22" s="27" t="s">
        <v>319</v>
      </c>
      <c r="G22" s="26">
        <v>2</v>
      </c>
      <c r="H22" s="80">
        <v>399</v>
      </c>
      <c r="I22" s="81">
        <f>+Tabla33[[#This Row],[EXISTENCIA]]*Tabla33[[#This Row],[PRECIO]]</f>
        <v>798</v>
      </c>
    </row>
    <row r="23" spans="2:9" ht="24.75" customHeight="1" x14ac:dyDescent="0.25">
      <c r="B23" s="16" t="s">
        <v>333</v>
      </c>
      <c r="C23" s="58" t="s">
        <v>334</v>
      </c>
      <c r="D23" s="59">
        <v>14</v>
      </c>
      <c r="E23" s="60" t="s">
        <v>34</v>
      </c>
      <c r="F23" s="63" t="s">
        <v>24</v>
      </c>
      <c r="G23" s="61">
        <v>207</v>
      </c>
      <c r="H23" s="62">
        <v>22.9</v>
      </c>
      <c r="I23" s="36">
        <f>+Tabla33[[#This Row],[EXISTENCIA]]*Tabla33[[#This Row],[PRECIO]]</f>
        <v>4740.2999999999993</v>
      </c>
    </row>
    <row r="24" spans="2:9" ht="24.75" customHeight="1" x14ac:dyDescent="0.25">
      <c r="B24" s="16" t="s">
        <v>333</v>
      </c>
      <c r="C24" s="58" t="s">
        <v>334</v>
      </c>
      <c r="D24" s="59">
        <v>15</v>
      </c>
      <c r="E24" s="60" t="s">
        <v>34</v>
      </c>
      <c r="F24" s="63" t="s">
        <v>150</v>
      </c>
      <c r="G24" s="61">
        <v>154</v>
      </c>
      <c r="H24" s="62">
        <v>209.9</v>
      </c>
      <c r="I24" s="40">
        <f>+Tabla33[[#This Row],[EXISTENCIA]]*Tabla33[[#This Row],[PRECIO]]</f>
        <v>32324.600000000002</v>
      </c>
    </row>
    <row r="25" spans="2:9" ht="24.75" customHeight="1" x14ac:dyDescent="0.25">
      <c r="B25" s="16" t="s">
        <v>333</v>
      </c>
      <c r="C25" s="58" t="s">
        <v>334</v>
      </c>
      <c r="D25" s="59">
        <v>16</v>
      </c>
      <c r="E25" s="60" t="s">
        <v>35</v>
      </c>
      <c r="F25" s="63" t="s">
        <v>236</v>
      </c>
      <c r="G25" s="61">
        <v>137</v>
      </c>
      <c r="H25" s="62">
        <v>326.89999999999998</v>
      </c>
      <c r="I25" s="36">
        <f>+Tabla33[[#This Row],[EXISTENCIA]]*Tabla33[[#This Row],[PRECIO]]</f>
        <v>44785.299999999996</v>
      </c>
    </row>
    <row r="26" spans="2:9" ht="24.75" customHeight="1" x14ac:dyDescent="0.25">
      <c r="B26" s="16" t="s">
        <v>333</v>
      </c>
      <c r="C26" s="58" t="s">
        <v>334</v>
      </c>
      <c r="D26" s="59">
        <v>18</v>
      </c>
      <c r="E26" s="60" t="s">
        <v>39</v>
      </c>
      <c r="F26" s="63" t="s">
        <v>23</v>
      </c>
      <c r="G26" s="61">
        <v>30</v>
      </c>
      <c r="H26" s="62">
        <v>78</v>
      </c>
      <c r="I26" s="40">
        <f>+Tabla33[[#This Row],[EXISTENCIA]]*Tabla33[[#This Row],[PRECIO]]</f>
        <v>2340</v>
      </c>
    </row>
    <row r="27" spans="2:9" ht="24.75" customHeight="1" x14ac:dyDescent="0.25">
      <c r="B27" s="16" t="s">
        <v>333</v>
      </c>
      <c r="C27" s="58" t="s">
        <v>334</v>
      </c>
      <c r="D27" s="59">
        <v>19</v>
      </c>
      <c r="E27" s="60" t="s">
        <v>38</v>
      </c>
      <c r="F27" s="63" t="s">
        <v>22</v>
      </c>
      <c r="G27" s="61">
        <v>69</v>
      </c>
      <c r="H27" s="62">
        <v>205</v>
      </c>
      <c r="I27" s="36">
        <f>+Tabla33[[#This Row],[EXISTENCIA]]*Tabla33[[#This Row],[PRECIO]]</f>
        <v>14145</v>
      </c>
    </row>
    <row r="28" spans="2:9" ht="24.75" customHeight="1" x14ac:dyDescent="0.25">
      <c r="B28" s="16" t="s">
        <v>333</v>
      </c>
      <c r="C28" s="58" t="s">
        <v>334</v>
      </c>
      <c r="D28" s="59">
        <v>20</v>
      </c>
      <c r="E28" s="60" t="s">
        <v>33</v>
      </c>
      <c r="F28" s="63" t="s">
        <v>21</v>
      </c>
      <c r="G28" s="61">
        <v>17</v>
      </c>
      <c r="H28" s="62">
        <v>177.55</v>
      </c>
      <c r="I28" s="40">
        <f>+Tabla33[[#This Row],[EXISTENCIA]]*Tabla33[[#This Row],[PRECIO]]</f>
        <v>3018.3500000000004</v>
      </c>
    </row>
    <row r="29" spans="2:9" ht="24.75" customHeight="1" x14ac:dyDescent="0.25">
      <c r="B29" s="16" t="s">
        <v>333</v>
      </c>
      <c r="C29" s="58" t="s">
        <v>334</v>
      </c>
      <c r="D29" s="59">
        <v>21</v>
      </c>
      <c r="E29" s="60" t="s">
        <v>36</v>
      </c>
      <c r="F29" s="63" t="s">
        <v>20</v>
      </c>
      <c r="G29" s="61">
        <v>143</v>
      </c>
      <c r="H29" s="62">
        <v>98</v>
      </c>
      <c r="I29" s="36">
        <f>+Tabla33[[#This Row],[EXISTENCIA]]*Tabla33[[#This Row],[PRECIO]]</f>
        <v>14014</v>
      </c>
    </row>
    <row r="30" spans="2:9" ht="24.75" customHeight="1" x14ac:dyDescent="0.25">
      <c r="B30" s="16" t="s">
        <v>333</v>
      </c>
      <c r="C30" s="58" t="s">
        <v>334</v>
      </c>
      <c r="D30" s="59">
        <v>22</v>
      </c>
      <c r="E30" s="60" t="s">
        <v>36</v>
      </c>
      <c r="F30" s="63" t="s">
        <v>19</v>
      </c>
      <c r="G30" s="61">
        <v>115</v>
      </c>
      <c r="H30" s="62">
        <v>205</v>
      </c>
      <c r="I30" s="40">
        <f>+Tabla33[[#This Row],[EXISTENCIA]]*Tabla33[[#This Row],[PRECIO]]</f>
        <v>23575</v>
      </c>
    </row>
    <row r="31" spans="2:9" ht="24.75" customHeight="1" x14ac:dyDescent="0.25">
      <c r="B31" s="16" t="s">
        <v>333</v>
      </c>
      <c r="C31" s="58" t="s">
        <v>334</v>
      </c>
      <c r="D31" s="59">
        <v>23</v>
      </c>
      <c r="E31" s="60" t="s">
        <v>37</v>
      </c>
      <c r="F31" s="63" t="s">
        <v>18</v>
      </c>
      <c r="G31" s="61">
        <v>27</v>
      </c>
      <c r="H31" s="62">
        <v>122.22</v>
      </c>
      <c r="I31" s="36">
        <f>+Tabla33[[#This Row],[EXISTENCIA]]*Tabla33[[#This Row],[PRECIO]]</f>
        <v>3299.94</v>
      </c>
    </row>
    <row r="32" spans="2:9" ht="24.75" customHeight="1" x14ac:dyDescent="0.25">
      <c r="B32" s="16" t="s">
        <v>333</v>
      </c>
      <c r="C32" s="58" t="s">
        <v>334</v>
      </c>
      <c r="D32" s="59">
        <v>24</v>
      </c>
      <c r="E32" s="60" t="s">
        <v>36</v>
      </c>
      <c r="F32" s="63" t="s">
        <v>222</v>
      </c>
      <c r="G32" s="61">
        <v>153</v>
      </c>
      <c r="H32" s="62">
        <v>163.35</v>
      </c>
      <c r="I32" s="40">
        <f>+Tabla33[[#This Row],[EXISTENCIA]]*Tabla33[[#This Row],[PRECIO]]</f>
        <v>24992.55</v>
      </c>
    </row>
    <row r="33" spans="2:9" ht="24.75" customHeight="1" x14ac:dyDescent="0.25">
      <c r="B33" s="16" t="s">
        <v>333</v>
      </c>
      <c r="C33" s="58" t="s">
        <v>334</v>
      </c>
      <c r="D33" s="59">
        <v>41</v>
      </c>
      <c r="E33" s="60" t="s">
        <v>33</v>
      </c>
      <c r="F33" s="63" t="s">
        <v>17</v>
      </c>
      <c r="G33" s="61">
        <v>9449</v>
      </c>
      <c r="H33" s="62">
        <v>3.19</v>
      </c>
      <c r="I33" s="40">
        <f>+Tabla33[[#This Row],[EXISTENCIA]]*Tabla33[[#This Row],[PRECIO]]</f>
        <v>30142.31</v>
      </c>
    </row>
    <row r="34" spans="2:9" ht="24.75" customHeight="1" x14ac:dyDescent="0.25">
      <c r="B34" s="16" t="s">
        <v>333</v>
      </c>
      <c r="C34" s="58" t="s">
        <v>334</v>
      </c>
      <c r="D34" s="59">
        <v>27</v>
      </c>
      <c r="E34" s="60" t="s">
        <v>35</v>
      </c>
      <c r="F34" s="63" t="s">
        <v>16</v>
      </c>
      <c r="G34" s="61">
        <f>172-3</f>
        <v>169</v>
      </c>
      <c r="H34" s="62">
        <v>457</v>
      </c>
      <c r="I34" s="40">
        <f>+Tabla33[[#This Row],[EXISTENCIA]]*Tabla33[[#This Row],[PRECIO]]</f>
        <v>77233</v>
      </c>
    </row>
    <row r="35" spans="2:9" ht="24.75" customHeight="1" x14ac:dyDescent="0.25">
      <c r="B35" s="16" t="s">
        <v>333</v>
      </c>
      <c r="C35" s="58" t="s">
        <v>334</v>
      </c>
      <c r="D35" s="59">
        <v>28</v>
      </c>
      <c r="E35" s="60" t="s">
        <v>35</v>
      </c>
      <c r="F35" s="63" t="s">
        <v>149</v>
      </c>
      <c r="G35" s="61">
        <v>87</v>
      </c>
      <c r="H35" s="62">
        <v>135</v>
      </c>
      <c r="I35" s="40">
        <f>+Tabla33[[#This Row],[EXISTENCIA]]*Tabla33[[#This Row],[PRECIO]]</f>
        <v>11745</v>
      </c>
    </row>
    <row r="36" spans="2:9" ht="24.75" customHeight="1" x14ac:dyDescent="0.25">
      <c r="B36" s="16" t="s">
        <v>333</v>
      </c>
      <c r="C36" s="58" t="s">
        <v>334</v>
      </c>
      <c r="D36" s="59">
        <v>35</v>
      </c>
      <c r="E36" s="60" t="s">
        <v>33</v>
      </c>
      <c r="F36" s="63" t="s">
        <v>10</v>
      </c>
      <c r="G36" s="61">
        <v>66</v>
      </c>
      <c r="H36" s="62">
        <v>39</v>
      </c>
      <c r="I36" s="40">
        <f>+Tabla33[[#This Row],[EXISTENCIA]]*Tabla33[[#This Row],[PRECIO]]</f>
        <v>2574</v>
      </c>
    </row>
    <row r="37" spans="2:9" ht="24.75" customHeight="1" x14ac:dyDescent="0.25">
      <c r="B37" s="16" t="s">
        <v>333</v>
      </c>
      <c r="C37" s="58" t="s">
        <v>334</v>
      </c>
      <c r="D37" s="59">
        <v>284</v>
      </c>
      <c r="E37" s="60" t="s">
        <v>33</v>
      </c>
      <c r="F37" s="63" t="s">
        <v>204</v>
      </c>
      <c r="G37" s="61">
        <v>4</v>
      </c>
      <c r="H37" s="62">
        <v>260</v>
      </c>
      <c r="I37" s="40">
        <f>G37*H37</f>
        <v>1040</v>
      </c>
    </row>
    <row r="38" spans="2:9" ht="24.75" customHeight="1" x14ac:dyDescent="0.25">
      <c r="B38" s="16" t="s">
        <v>333</v>
      </c>
      <c r="C38" s="58" t="s">
        <v>334</v>
      </c>
      <c r="D38" s="59">
        <v>34</v>
      </c>
      <c r="E38" s="60" t="s">
        <v>33</v>
      </c>
      <c r="F38" s="27" t="s">
        <v>308</v>
      </c>
      <c r="G38" s="72">
        <f>42-6</f>
        <v>36</v>
      </c>
      <c r="H38" s="73">
        <v>132</v>
      </c>
      <c r="I38" s="36">
        <f t="shared" ref="I38:I41" si="0">G38*H38</f>
        <v>4752</v>
      </c>
    </row>
    <row r="39" spans="2:9" ht="24.75" customHeight="1" x14ac:dyDescent="0.25">
      <c r="B39" s="16" t="s">
        <v>333</v>
      </c>
      <c r="C39" s="58" t="s">
        <v>334</v>
      </c>
      <c r="D39" s="59">
        <v>32</v>
      </c>
      <c r="E39" s="60" t="s">
        <v>33</v>
      </c>
      <c r="F39" s="27" t="s">
        <v>304</v>
      </c>
      <c r="G39" s="68">
        <v>15</v>
      </c>
      <c r="H39" s="69">
        <v>92</v>
      </c>
      <c r="I39" s="40">
        <f t="shared" si="0"/>
        <v>1380</v>
      </c>
    </row>
    <row r="40" spans="2:9" ht="24.75" customHeight="1" x14ac:dyDescent="0.25">
      <c r="B40" s="16" t="s">
        <v>333</v>
      </c>
      <c r="C40" s="58" t="s">
        <v>334</v>
      </c>
      <c r="D40" s="59">
        <v>2</v>
      </c>
      <c r="E40" s="60" t="s">
        <v>33</v>
      </c>
      <c r="F40" s="27" t="s">
        <v>305</v>
      </c>
      <c r="G40" s="72">
        <v>10</v>
      </c>
      <c r="H40" s="73">
        <v>351.04</v>
      </c>
      <c r="I40" s="36">
        <f t="shared" si="0"/>
        <v>3510.4</v>
      </c>
    </row>
    <row r="41" spans="2:9" ht="24.75" customHeight="1" x14ac:dyDescent="0.25">
      <c r="B41" s="16" t="s">
        <v>333</v>
      </c>
      <c r="C41" s="58" t="s">
        <v>334</v>
      </c>
      <c r="D41" s="59">
        <v>284</v>
      </c>
      <c r="E41" s="60" t="s">
        <v>33</v>
      </c>
      <c r="F41" s="27" t="s">
        <v>309</v>
      </c>
      <c r="G41" s="68">
        <v>1</v>
      </c>
      <c r="H41" s="69">
        <v>260</v>
      </c>
      <c r="I41" s="40">
        <f t="shared" si="0"/>
        <v>260</v>
      </c>
    </row>
    <row r="42" spans="2:9" x14ac:dyDescent="0.25">
      <c r="G42" s="49">
        <f>SUBTOTAL(109,Tabla33[EXISTENCIA])</f>
        <v>12060</v>
      </c>
      <c r="H42" s="42" t="s">
        <v>8</v>
      </c>
      <c r="I42" s="71">
        <f>SUM(I9:I41)</f>
        <v>538818.99999999988</v>
      </c>
    </row>
    <row r="44" spans="2:9" x14ac:dyDescent="0.25">
      <c r="B44" s="74" t="s">
        <v>312</v>
      </c>
      <c r="C44" s="75"/>
      <c r="D44"/>
      <c r="E44"/>
      <c r="F44" s="76" t="s">
        <v>313</v>
      </c>
    </row>
    <row r="45" spans="2:9" x14ac:dyDescent="0.25">
      <c r="B45" s="77"/>
      <c r="C45" s="75" t="s">
        <v>314</v>
      </c>
      <c r="D45"/>
      <c r="E45"/>
      <c r="F45" s="78" t="s">
        <v>315</v>
      </c>
    </row>
    <row r="46" spans="2:9" x14ac:dyDescent="0.25">
      <c r="B46" s="77"/>
      <c r="C46" s="75" t="s">
        <v>316</v>
      </c>
      <c r="D46"/>
      <c r="E46"/>
      <c r="F46" s="79" t="s">
        <v>317</v>
      </c>
    </row>
    <row r="47" spans="2:9" x14ac:dyDescent="0.25">
      <c r="B47" s="77"/>
      <c r="C47" s="75" t="s">
        <v>318</v>
      </c>
      <c r="D47" s="75"/>
      <c r="E47" s="79"/>
      <c r="F47" s="8"/>
    </row>
  </sheetData>
  <mergeCells count="2">
    <mergeCell ref="B5:I5"/>
    <mergeCell ref="B6:I6"/>
  </mergeCells>
  <phoneticPr fontId="11" type="noConversion"/>
  <pageMargins left="0.23622047244094491" right="0.23622047244094491" top="0.74803149606299213" bottom="0.74803149606299213" header="0.31496062992125984" footer="0.31496062992125984"/>
  <pageSetup scale="65" orientation="portrait" verticalDpi="0" r:id="rId1"/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BC97-3E43-4585-8D6E-E063AB56606B}">
  <dimension ref="B1:M92"/>
  <sheetViews>
    <sheetView zoomScale="98" zoomScaleNormal="98" zoomScaleSheetLayoutView="40" workbookViewId="0">
      <selection activeCell="B3" sqref="B3:I3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style="14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3" x14ac:dyDescent="0.25">
      <c r="B1" s="1"/>
      <c r="C1" s="1"/>
      <c r="D1" s="15"/>
      <c r="E1" s="1"/>
      <c r="F1" s="1"/>
      <c r="G1" s="1"/>
      <c r="H1" s="1"/>
      <c r="I1" s="1"/>
    </row>
    <row r="2" spans="2:13" x14ac:dyDescent="0.25">
      <c r="B2" s="1"/>
      <c r="C2" s="1"/>
      <c r="D2" s="15"/>
      <c r="E2" s="1"/>
      <c r="F2" s="1"/>
      <c r="G2" s="1"/>
      <c r="H2" s="1"/>
      <c r="I2" s="1"/>
    </row>
    <row r="3" spans="2:13" x14ac:dyDescent="0.25">
      <c r="B3" s="92" t="s">
        <v>156</v>
      </c>
      <c r="C3" s="92"/>
      <c r="D3" s="92"/>
      <c r="E3" s="92"/>
      <c r="F3" s="92"/>
      <c r="G3" s="92"/>
      <c r="H3" s="92"/>
      <c r="I3" s="92"/>
    </row>
    <row r="4" spans="2:13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3" x14ac:dyDescent="0.25">
      <c r="B5" s="1"/>
      <c r="C5" s="1"/>
      <c r="D5" s="15"/>
      <c r="E5" s="1"/>
      <c r="F5" s="1"/>
      <c r="G5" s="2"/>
      <c r="H5" s="3"/>
      <c r="I5" s="1"/>
    </row>
    <row r="6" spans="2:13" ht="31.5" x14ac:dyDescent="0.25"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8" t="s">
        <v>6</v>
      </c>
      <c r="I6" s="17" t="s">
        <v>7</v>
      </c>
      <c r="M6" s="11"/>
    </row>
    <row r="7" spans="2:13" ht="25.5" x14ac:dyDescent="0.25">
      <c r="B7" s="16" t="s">
        <v>333</v>
      </c>
      <c r="C7" s="58" t="s">
        <v>334</v>
      </c>
      <c r="D7" s="59">
        <v>514</v>
      </c>
      <c r="E7" s="60" t="s">
        <v>33</v>
      </c>
      <c r="F7" s="63" t="s">
        <v>254</v>
      </c>
      <c r="G7" s="61">
        <v>1</v>
      </c>
      <c r="H7" s="62">
        <v>581.62</v>
      </c>
      <c r="I7" s="40">
        <f>+Tabla33891034[[#This Row],[PRECIO]]*Tabla33891034[[#This Row],[EXISTENCIA]]</f>
        <v>581.62</v>
      </c>
      <c r="M7" s="11"/>
    </row>
    <row r="8" spans="2:13" ht="25.5" x14ac:dyDescent="0.25">
      <c r="B8" s="16" t="s">
        <v>333</v>
      </c>
      <c r="C8" s="58" t="s">
        <v>334</v>
      </c>
      <c r="D8" s="59">
        <v>515</v>
      </c>
      <c r="E8" s="60" t="s">
        <v>33</v>
      </c>
      <c r="F8" s="63" t="s">
        <v>253</v>
      </c>
      <c r="G8" s="61">
        <v>3</v>
      </c>
      <c r="H8" s="62">
        <v>615.30999999999995</v>
      </c>
      <c r="I8" s="40">
        <f>+Tabla33891034[[#This Row],[PRECIO]]*Tabla33891034[[#This Row],[EXISTENCIA]]</f>
        <v>1845.9299999999998</v>
      </c>
      <c r="M8" s="11"/>
    </row>
    <row r="9" spans="2:13" ht="25.5" x14ac:dyDescent="0.25">
      <c r="B9" s="16" t="s">
        <v>333</v>
      </c>
      <c r="C9" s="58" t="s">
        <v>334</v>
      </c>
      <c r="D9" s="59">
        <v>516</v>
      </c>
      <c r="E9" s="60" t="s">
        <v>33</v>
      </c>
      <c r="F9" s="63" t="s">
        <v>252</v>
      </c>
      <c r="G9" s="61">
        <v>3</v>
      </c>
      <c r="H9" s="62">
        <v>1500</v>
      </c>
      <c r="I9" s="40">
        <f>+Tabla33891034[[#This Row],[PRECIO]]*Tabla33891034[[#This Row],[EXISTENCIA]]</f>
        <v>4500</v>
      </c>
      <c r="M9" s="11"/>
    </row>
    <row r="10" spans="2:13" ht="25.5" x14ac:dyDescent="0.25">
      <c r="B10" s="16" t="s">
        <v>333</v>
      </c>
      <c r="C10" s="58" t="s">
        <v>334</v>
      </c>
      <c r="D10" s="59">
        <v>517</v>
      </c>
      <c r="E10" s="60" t="s">
        <v>33</v>
      </c>
      <c r="F10" s="63" t="s">
        <v>251</v>
      </c>
      <c r="G10" s="61">
        <v>5</v>
      </c>
      <c r="H10" s="62">
        <v>500</v>
      </c>
      <c r="I10" s="40">
        <f>+Tabla33891034[[#This Row],[PRECIO]]*Tabla33891034[[#This Row],[EXISTENCIA]]</f>
        <v>2500</v>
      </c>
      <c r="M10" s="11"/>
    </row>
    <row r="11" spans="2:13" ht="25.5" x14ac:dyDescent="0.25">
      <c r="B11" s="16" t="s">
        <v>333</v>
      </c>
      <c r="C11" s="58" t="s">
        <v>334</v>
      </c>
      <c r="D11" s="59">
        <v>49</v>
      </c>
      <c r="E11" s="60" t="s">
        <v>33</v>
      </c>
      <c r="F11" s="63" t="s">
        <v>88</v>
      </c>
      <c r="G11" s="61">
        <v>6</v>
      </c>
      <c r="H11" s="62">
        <v>273.23</v>
      </c>
      <c r="I11" s="40">
        <f>+Tabla33891034[[#This Row],[PRECIO]]*Tabla33891034[[#This Row],[EXISTENCIA]]</f>
        <v>1639.38</v>
      </c>
      <c r="L11" s="28"/>
      <c r="M11" s="11" t="s">
        <v>213</v>
      </c>
    </row>
    <row r="12" spans="2:13" ht="25.5" x14ac:dyDescent="0.25">
      <c r="B12" s="16" t="s">
        <v>333</v>
      </c>
      <c r="C12" s="58" t="s">
        <v>334</v>
      </c>
      <c r="D12" s="59">
        <v>50</v>
      </c>
      <c r="E12" s="60" t="s">
        <v>33</v>
      </c>
      <c r="F12" s="27" t="s">
        <v>310</v>
      </c>
      <c r="G12" s="26">
        <v>12</v>
      </c>
      <c r="H12" s="70">
        <v>260</v>
      </c>
      <c r="I12" s="65">
        <f>+Tabla33891034[[#This Row],[PRECIO]]*Tabla33891034[[#This Row],[EXISTENCIA]]</f>
        <v>3120</v>
      </c>
      <c r="L12" s="28"/>
      <c r="M12" s="11"/>
    </row>
    <row r="13" spans="2:13" ht="25.5" x14ac:dyDescent="0.25">
      <c r="B13" s="16" t="s">
        <v>333</v>
      </c>
      <c r="C13" s="58" t="s">
        <v>334</v>
      </c>
      <c r="D13" s="59">
        <v>615</v>
      </c>
      <c r="E13" s="60" t="s">
        <v>33</v>
      </c>
      <c r="F13" s="63" t="s">
        <v>250</v>
      </c>
      <c r="G13" s="61">
        <v>4</v>
      </c>
      <c r="H13" s="62">
        <v>375.16</v>
      </c>
      <c r="I13" s="64">
        <f>+Tabla33891034[[#This Row],[PRECIO]]*Tabla33891034[[#This Row],[EXISTENCIA]]</f>
        <v>1500.64</v>
      </c>
      <c r="L13" s="28"/>
      <c r="M13" s="11"/>
    </row>
    <row r="14" spans="2:13" ht="25.5" x14ac:dyDescent="0.25">
      <c r="B14" s="16" t="s">
        <v>333</v>
      </c>
      <c r="C14" s="58" t="s">
        <v>334</v>
      </c>
      <c r="D14" s="59">
        <v>150</v>
      </c>
      <c r="E14" s="60" t="s">
        <v>33</v>
      </c>
      <c r="F14" s="63" t="s">
        <v>87</v>
      </c>
      <c r="G14" s="61">
        <v>70</v>
      </c>
      <c r="H14" s="62">
        <v>159.30000000000001</v>
      </c>
      <c r="I14" s="40">
        <f>+Tabla33891034[[#This Row],[PRECIO]]*Tabla33891034[[#This Row],[EXISTENCIA]]</f>
        <v>11151</v>
      </c>
      <c r="M14" s="11"/>
    </row>
    <row r="15" spans="2:13" ht="25.5" x14ac:dyDescent="0.25">
      <c r="B15" s="16" t="s">
        <v>333</v>
      </c>
      <c r="C15" s="58" t="s">
        <v>334</v>
      </c>
      <c r="D15" s="59">
        <v>151</v>
      </c>
      <c r="E15" s="60" t="s">
        <v>33</v>
      </c>
      <c r="F15" s="63" t="s">
        <v>86</v>
      </c>
      <c r="G15" s="61">
        <v>17</v>
      </c>
      <c r="H15" s="62">
        <v>206.5</v>
      </c>
      <c r="I15" s="40">
        <f>+Tabla33891034[[#This Row],[PRECIO]]*Tabla33891034[[#This Row],[EXISTENCIA]]</f>
        <v>3510.5</v>
      </c>
      <c r="M15" s="11"/>
    </row>
    <row r="16" spans="2:13" ht="25.5" x14ac:dyDescent="0.25">
      <c r="B16" s="16" t="s">
        <v>333</v>
      </c>
      <c r="C16" s="58" t="s">
        <v>334</v>
      </c>
      <c r="D16" s="59">
        <v>152</v>
      </c>
      <c r="E16" s="60" t="s">
        <v>33</v>
      </c>
      <c r="F16" s="63" t="s">
        <v>85</v>
      </c>
      <c r="G16" s="61">
        <f>145-11</f>
        <v>134</v>
      </c>
      <c r="H16" s="62">
        <v>230.1</v>
      </c>
      <c r="I16" s="40">
        <f>+Tabla33891034[[#This Row],[PRECIO]]*Tabla33891034[[#This Row],[EXISTENCIA]]</f>
        <v>30833.399999999998</v>
      </c>
      <c r="M16" s="11"/>
    </row>
    <row r="17" spans="2:13" ht="25.5" x14ac:dyDescent="0.25">
      <c r="B17" s="16" t="s">
        <v>333</v>
      </c>
      <c r="C17" s="58" t="s">
        <v>334</v>
      </c>
      <c r="D17" s="59">
        <v>153</v>
      </c>
      <c r="E17" s="60" t="s">
        <v>33</v>
      </c>
      <c r="F17" s="63" t="s">
        <v>84</v>
      </c>
      <c r="G17" s="61">
        <v>79</v>
      </c>
      <c r="H17" s="62">
        <v>253.7</v>
      </c>
      <c r="I17" s="65">
        <f>+Tabla33891034[[#This Row],[PRECIO]]*Tabla33891034[[#This Row],[EXISTENCIA]]</f>
        <v>20042.3</v>
      </c>
      <c r="M17" s="11"/>
    </row>
    <row r="18" spans="2:13" ht="25.5" x14ac:dyDescent="0.25">
      <c r="B18" s="16" t="s">
        <v>333</v>
      </c>
      <c r="C18" s="58" t="s">
        <v>334</v>
      </c>
      <c r="D18" s="59">
        <v>52</v>
      </c>
      <c r="E18" s="60" t="s">
        <v>33</v>
      </c>
      <c r="F18" s="63" t="s">
        <v>83</v>
      </c>
      <c r="G18" s="61">
        <v>22</v>
      </c>
      <c r="H18" s="62">
        <v>33.75</v>
      </c>
      <c r="I18" s="65">
        <f>+Tabla33891034[[#This Row],[PRECIO]]*Tabla33891034[[#This Row],[EXISTENCIA]]</f>
        <v>742.5</v>
      </c>
      <c r="M18" s="11"/>
    </row>
    <row r="19" spans="2:13" ht="25.5" x14ac:dyDescent="0.25">
      <c r="B19" s="16" t="s">
        <v>333</v>
      </c>
      <c r="C19" s="58" t="s">
        <v>334</v>
      </c>
      <c r="D19" s="59">
        <v>55</v>
      </c>
      <c r="E19" s="60" t="s">
        <v>33</v>
      </c>
      <c r="F19" s="63" t="s">
        <v>82</v>
      </c>
      <c r="G19" s="61">
        <v>20</v>
      </c>
      <c r="H19" s="62">
        <v>110</v>
      </c>
      <c r="I19" s="65">
        <f>+Tabla33891034[[#This Row],[PRECIO]]*Tabla33891034[[#This Row],[EXISTENCIA]]</f>
        <v>2200</v>
      </c>
      <c r="M19" s="11"/>
    </row>
    <row r="20" spans="2:13" ht="25.5" x14ac:dyDescent="0.25">
      <c r="B20" s="16" t="s">
        <v>333</v>
      </c>
      <c r="C20" s="58" t="s">
        <v>334</v>
      </c>
      <c r="D20" s="59">
        <v>56</v>
      </c>
      <c r="E20" s="60" t="s">
        <v>33</v>
      </c>
      <c r="F20" s="63" t="s">
        <v>81</v>
      </c>
      <c r="G20" s="61">
        <v>1</v>
      </c>
      <c r="H20" s="62">
        <v>251.8</v>
      </c>
      <c r="I20" s="40">
        <f>+Tabla33891034[[#This Row],[PRECIO]]*Tabla33891034[[#This Row],[EXISTENCIA]]</f>
        <v>251.8</v>
      </c>
      <c r="M20" s="11"/>
    </row>
    <row r="21" spans="2:13" ht="25.5" x14ac:dyDescent="0.25">
      <c r="B21" s="16" t="s">
        <v>333</v>
      </c>
      <c r="C21" s="58" t="s">
        <v>334</v>
      </c>
      <c r="D21" s="59">
        <v>135</v>
      </c>
      <c r="E21" s="60" t="s">
        <v>33</v>
      </c>
      <c r="F21" s="27" t="s">
        <v>320</v>
      </c>
      <c r="G21" s="26">
        <v>170</v>
      </c>
      <c r="H21" s="70">
        <v>64.989999999999995</v>
      </c>
      <c r="I21" s="65">
        <f>+Tabla33891034[[#This Row],[PRECIO]]*Tabla33891034[[#This Row],[EXISTENCIA]]</f>
        <v>11048.3</v>
      </c>
      <c r="M21" s="11"/>
    </row>
    <row r="22" spans="2:13" ht="25.5" x14ac:dyDescent="0.25">
      <c r="B22" s="16" t="s">
        <v>333</v>
      </c>
      <c r="C22" s="58" t="s">
        <v>334</v>
      </c>
      <c r="D22" s="59">
        <v>128</v>
      </c>
      <c r="E22" s="60" t="s">
        <v>33</v>
      </c>
      <c r="F22" s="63" t="s">
        <v>249</v>
      </c>
      <c r="G22" s="61">
        <v>500</v>
      </c>
      <c r="H22" s="62">
        <v>64.989999999999995</v>
      </c>
      <c r="I22" s="40">
        <f>+Tabla33891034[[#This Row],[PRECIO]]*Tabla33891034[[#This Row],[EXISTENCIA]]</f>
        <v>32494.999999999996</v>
      </c>
      <c r="M22" s="11"/>
    </row>
    <row r="23" spans="2:13" ht="25.5" x14ac:dyDescent="0.25">
      <c r="B23" s="16" t="s">
        <v>333</v>
      </c>
      <c r="C23" s="58" t="s">
        <v>334</v>
      </c>
      <c r="D23" s="59">
        <v>139</v>
      </c>
      <c r="E23" s="60" t="s">
        <v>33</v>
      </c>
      <c r="F23" s="63" t="s">
        <v>80</v>
      </c>
      <c r="G23" s="61">
        <v>320</v>
      </c>
      <c r="H23" s="62">
        <v>5.9</v>
      </c>
      <c r="I23" s="64">
        <f>+Tabla33891034[[#This Row],[PRECIO]]*Tabla33891034[[#This Row],[EXISTENCIA]]</f>
        <v>1888</v>
      </c>
      <c r="M23" s="11"/>
    </row>
    <row r="24" spans="2:13" ht="25.5" x14ac:dyDescent="0.25">
      <c r="B24" s="16" t="s">
        <v>333</v>
      </c>
      <c r="C24" s="58" t="s">
        <v>334</v>
      </c>
      <c r="D24" s="59">
        <v>57</v>
      </c>
      <c r="E24" s="60" t="s">
        <v>33</v>
      </c>
      <c r="F24" s="63" t="s">
        <v>79</v>
      </c>
      <c r="G24" s="61">
        <v>147</v>
      </c>
      <c r="H24" s="62">
        <v>10</v>
      </c>
      <c r="I24" s="65">
        <f>+Tabla33891034[[#This Row],[PRECIO]]*Tabla33891034[[#This Row],[EXISTENCIA]]</f>
        <v>1470</v>
      </c>
      <c r="M24" s="11"/>
    </row>
    <row r="25" spans="2:13" ht="25.5" x14ac:dyDescent="0.25">
      <c r="B25" s="16" t="s">
        <v>333</v>
      </c>
      <c r="C25" s="58" t="s">
        <v>334</v>
      </c>
      <c r="D25" s="59">
        <v>58</v>
      </c>
      <c r="E25" s="60" t="s">
        <v>33</v>
      </c>
      <c r="F25" s="63" t="s">
        <v>223</v>
      </c>
      <c r="G25" s="61">
        <v>17</v>
      </c>
      <c r="H25" s="62">
        <v>46.75</v>
      </c>
      <c r="I25" s="40">
        <f>+Tabla33891034[[#This Row],[PRECIO]]*Tabla33891034[[#This Row],[EXISTENCIA]]</f>
        <v>794.75</v>
      </c>
      <c r="M25" s="11"/>
    </row>
    <row r="26" spans="2:13" ht="25.5" x14ac:dyDescent="0.25">
      <c r="B26" s="16" t="s">
        <v>333</v>
      </c>
      <c r="C26" s="58" t="s">
        <v>334</v>
      </c>
      <c r="D26" s="59">
        <v>614</v>
      </c>
      <c r="E26" s="60" t="s">
        <v>33</v>
      </c>
      <c r="F26" s="63" t="s">
        <v>248</v>
      </c>
      <c r="G26" s="61">
        <v>4</v>
      </c>
      <c r="H26" s="62">
        <v>589.62</v>
      </c>
      <c r="I26" s="40">
        <f>+Tabla33891034[[#This Row],[PRECIO]]*Tabla33891034[[#This Row],[EXISTENCIA]]</f>
        <v>2358.48</v>
      </c>
      <c r="M26" s="11"/>
    </row>
    <row r="27" spans="2:13" ht="25.5" x14ac:dyDescent="0.25">
      <c r="B27" s="16" t="s">
        <v>333</v>
      </c>
      <c r="C27" s="58" t="s">
        <v>334</v>
      </c>
      <c r="D27" s="59">
        <v>474</v>
      </c>
      <c r="E27" s="25" t="s">
        <v>34</v>
      </c>
      <c r="F27" s="63" t="s">
        <v>247</v>
      </c>
      <c r="G27" s="61">
        <v>15</v>
      </c>
      <c r="H27" s="62">
        <v>1050</v>
      </c>
      <c r="I27" s="65">
        <f>+Tabla33891034[[#This Row],[PRECIO]]*Tabla33891034[[#This Row],[EXISTENCIA]]</f>
        <v>15750</v>
      </c>
      <c r="M27" s="11"/>
    </row>
    <row r="28" spans="2:13" ht="25.5" x14ac:dyDescent="0.25">
      <c r="B28" s="16" t="s">
        <v>333</v>
      </c>
      <c r="C28" s="58" t="s">
        <v>334</v>
      </c>
      <c r="D28" s="59">
        <v>61</v>
      </c>
      <c r="E28" s="60" t="s">
        <v>38</v>
      </c>
      <c r="F28" s="63" t="s">
        <v>78</v>
      </c>
      <c r="G28" s="61">
        <v>85</v>
      </c>
      <c r="H28" s="62">
        <v>38.9</v>
      </c>
      <c r="I28" s="40">
        <f>+Tabla33891034[[#This Row],[PRECIO]]*Tabla33891034[[#This Row],[EXISTENCIA]]</f>
        <v>3306.5</v>
      </c>
      <c r="M28" s="11"/>
    </row>
    <row r="29" spans="2:13" ht="25.5" x14ac:dyDescent="0.25">
      <c r="B29" s="16" t="s">
        <v>333</v>
      </c>
      <c r="C29" s="58" t="s">
        <v>334</v>
      </c>
      <c r="D29" s="59">
        <v>62</v>
      </c>
      <c r="E29" s="60" t="s">
        <v>38</v>
      </c>
      <c r="F29" s="63" t="s">
        <v>160</v>
      </c>
      <c r="G29" s="61">
        <f>123-4</f>
        <v>119</v>
      </c>
      <c r="H29" s="62">
        <v>25</v>
      </c>
      <c r="I29" s="40">
        <f>+Tabla33891034[[#This Row],[PRECIO]]*Tabla33891034[[#This Row],[EXISTENCIA]]</f>
        <v>2975</v>
      </c>
      <c r="M29" s="11"/>
    </row>
    <row r="30" spans="2:13" ht="25.5" x14ac:dyDescent="0.25">
      <c r="B30" s="16" t="s">
        <v>333</v>
      </c>
      <c r="C30" s="58" t="s">
        <v>334</v>
      </c>
      <c r="D30" s="59">
        <v>60</v>
      </c>
      <c r="E30" s="60" t="s">
        <v>38</v>
      </c>
      <c r="F30" s="63" t="s">
        <v>77</v>
      </c>
      <c r="G30" s="61">
        <v>53</v>
      </c>
      <c r="H30" s="62">
        <v>106</v>
      </c>
      <c r="I30" s="40">
        <f>+Tabla33891034[[#This Row],[PRECIO]]*Tabla33891034[[#This Row],[EXISTENCIA]]</f>
        <v>5618</v>
      </c>
      <c r="M30" s="11"/>
    </row>
    <row r="31" spans="2:13" ht="25.5" x14ac:dyDescent="0.25">
      <c r="B31" s="16" t="s">
        <v>333</v>
      </c>
      <c r="C31" s="58" t="s">
        <v>334</v>
      </c>
      <c r="D31" s="59">
        <v>63</v>
      </c>
      <c r="E31" s="60" t="s">
        <v>38</v>
      </c>
      <c r="F31" s="63" t="s">
        <v>76</v>
      </c>
      <c r="G31" s="61">
        <v>220</v>
      </c>
      <c r="H31" s="62">
        <v>30.37</v>
      </c>
      <c r="I31" s="40">
        <f>+Tabla33891034[[#This Row],[PRECIO]]*Tabla33891034[[#This Row],[EXISTENCIA]]</f>
        <v>6681.4000000000005</v>
      </c>
      <c r="M31" s="11"/>
    </row>
    <row r="32" spans="2:13" ht="25.5" x14ac:dyDescent="0.25">
      <c r="B32" s="16" t="s">
        <v>333</v>
      </c>
      <c r="C32" s="58" t="s">
        <v>334</v>
      </c>
      <c r="D32" s="59">
        <v>64</v>
      </c>
      <c r="E32" s="60" t="s">
        <v>38</v>
      </c>
      <c r="F32" s="63" t="s">
        <v>75</v>
      </c>
      <c r="G32" s="61">
        <v>181</v>
      </c>
      <c r="H32" s="62">
        <v>16</v>
      </c>
      <c r="I32" s="40">
        <f>+Tabla33891034[[#This Row],[PRECIO]]*Tabla33891034[[#This Row],[EXISTENCIA]]</f>
        <v>2896</v>
      </c>
      <c r="M32" s="11"/>
    </row>
    <row r="33" spans="2:13" ht="25.5" x14ac:dyDescent="0.25">
      <c r="B33" s="16" t="s">
        <v>333</v>
      </c>
      <c r="C33" s="58" t="s">
        <v>334</v>
      </c>
      <c r="D33" s="59">
        <v>66</v>
      </c>
      <c r="E33" s="60" t="s">
        <v>33</v>
      </c>
      <c r="F33" s="63" t="s">
        <v>74</v>
      </c>
      <c r="G33" s="61">
        <v>21</v>
      </c>
      <c r="H33" s="62">
        <v>108.11</v>
      </c>
      <c r="I33" s="65">
        <f>+Tabla33891034[[#This Row],[PRECIO]]*Tabla33891034[[#This Row],[EXISTENCIA]]</f>
        <v>2270.31</v>
      </c>
      <c r="M33" s="11"/>
    </row>
    <row r="34" spans="2:13" ht="25.5" x14ac:dyDescent="0.25">
      <c r="B34" s="16" t="s">
        <v>333</v>
      </c>
      <c r="C34" s="58" t="s">
        <v>334</v>
      </c>
      <c r="D34" s="59">
        <v>65</v>
      </c>
      <c r="E34" s="60" t="s">
        <v>33</v>
      </c>
      <c r="F34" s="63" t="s">
        <v>73</v>
      </c>
      <c r="G34" s="61">
        <v>57</v>
      </c>
      <c r="H34" s="62">
        <v>37.33</v>
      </c>
      <c r="I34" s="40">
        <f>+Tabla33891034[[#This Row],[PRECIO]]*Tabla33891034[[#This Row],[EXISTENCIA]]</f>
        <v>2127.81</v>
      </c>
      <c r="M34" s="11"/>
    </row>
    <row r="35" spans="2:13" ht="25.5" x14ac:dyDescent="0.25">
      <c r="B35" s="16" t="s">
        <v>333</v>
      </c>
      <c r="C35" s="58" t="s">
        <v>334</v>
      </c>
      <c r="D35" s="59">
        <v>67</v>
      </c>
      <c r="E35" s="60" t="s">
        <v>33</v>
      </c>
      <c r="F35" s="63" t="s">
        <v>72</v>
      </c>
      <c r="G35" s="61">
        <v>67</v>
      </c>
      <c r="H35" s="62">
        <v>23.4</v>
      </c>
      <c r="I35" s="40">
        <f>+Tabla33891034[[#This Row],[PRECIO]]*Tabla33891034[[#This Row],[EXISTENCIA]]</f>
        <v>1567.8</v>
      </c>
      <c r="M35" s="11"/>
    </row>
    <row r="36" spans="2:13" ht="25.5" x14ac:dyDescent="0.25">
      <c r="B36" s="16" t="s">
        <v>333</v>
      </c>
      <c r="C36" s="58" t="s">
        <v>334</v>
      </c>
      <c r="D36" s="59">
        <v>68</v>
      </c>
      <c r="E36" s="60" t="s">
        <v>33</v>
      </c>
      <c r="F36" s="63" t="s">
        <v>71</v>
      </c>
      <c r="G36" s="61">
        <v>2</v>
      </c>
      <c r="H36" s="62">
        <v>24.74</v>
      </c>
      <c r="I36" s="40">
        <f>+Tabla33891034[[#This Row],[PRECIO]]*Tabla33891034[[#This Row],[EXISTENCIA]]</f>
        <v>49.48</v>
      </c>
      <c r="M36" s="11"/>
    </row>
    <row r="37" spans="2:13" ht="25.5" x14ac:dyDescent="0.25">
      <c r="B37" s="16" t="s">
        <v>333</v>
      </c>
      <c r="C37" s="58" t="s">
        <v>334</v>
      </c>
      <c r="D37" s="59">
        <v>69</v>
      </c>
      <c r="E37" s="60" t="s">
        <v>34</v>
      </c>
      <c r="F37" s="63" t="s">
        <v>70</v>
      </c>
      <c r="G37" s="61">
        <v>32</v>
      </c>
      <c r="H37" s="62">
        <v>145</v>
      </c>
      <c r="I37" s="40">
        <f>+Tabla33891034[[#This Row],[PRECIO]]*Tabla33891034[[#This Row],[EXISTENCIA]]</f>
        <v>4640</v>
      </c>
      <c r="M37" s="11"/>
    </row>
    <row r="38" spans="2:13" ht="25.5" x14ac:dyDescent="0.25">
      <c r="B38" s="16" t="s">
        <v>333</v>
      </c>
      <c r="C38" s="58" t="s">
        <v>334</v>
      </c>
      <c r="D38" s="59">
        <v>70</v>
      </c>
      <c r="E38" s="25" t="s">
        <v>38</v>
      </c>
      <c r="F38" s="27" t="s">
        <v>307</v>
      </c>
      <c r="G38" s="26">
        <v>14</v>
      </c>
      <c r="H38" s="70">
        <v>262</v>
      </c>
      <c r="I38" s="65">
        <f>+Tabla33891034[[#This Row],[PRECIO]]*Tabla33891034[[#This Row],[EXISTENCIA]]</f>
        <v>3668</v>
      </c>
      <c r="M38" s="11"/>
    </row>
    <row r="39" spans="2:13" ht="25.5" x14ac:dyDescent="0.25">
      <c r="B39" s="16" t="s">
        <v>333</v>
      </c>
      <c r="C39" s="58" t="s">
        <v>334</v>
      </c>
      <c r="D39" s="59">
        <v>74</v>
      </c>
      <c r="E39" s="25" t="s">
        <v>38</v>
      </c>
      <c r="F39" s="27" t="s">
        <v>311</v>
      </c>
      <c r="G39" s="26">
        <v>10</v>
      </c>
      <c r="H39" s="70">
        <v>262</v>
      </c>
      <c r="I39" s="65">
        <f>+Tabla33891034[[#This Row],[PRECIO]]*Tabla33891034[[#This Row],[EXISTENCIA]]</f>
        <v>2620</v>
      </c>
      <c r="M39" s="11"/>
    </row>
    <row r="40" spans="2:13" ht="25.5" x14ac:dyDescent="0.25">
      <c r="B40" s="16" t="s">
        <v>333</v>
      </c>
      <c r="C40" s="58" t="s">
        <v>334</v>
      </c>
      <c r="D40" s="59">
        <v>77</v>
      </c>
      <c r="E40" s="60" t="s">
        <v>38</v>
      </c>
      <c r="F40" s="63" t="s">
        <v>69</v>
      </c>
      <c r="G40" s="61">
        <v>46</v>
      </c>
      <c r="H40" s="62">
        <v>22.03</v>
      </c>
      <c r="I40" s="40">
        <f>+Tabla33891034[[#This Row],[PRECIO]]*Tabla33891034[[#This Row],[EXISTENCIA]]</f>
        <v>1013.3800000000001</v>
      </c>
      <c r="M40" s="11"/>
    </row>
    <row r="41" spans="2:13" ht="25.5" x14ac:dyDescent="0.25">
      <c r="B41" s="16" t="s">
        <v>333</v>
      </c>
      <c r="C41" s="58" t="s">
        <v>334</v>
      </c>
      <c r="D41" s="59">
        <v>78</v>
      </c>
      <c r="E41" s="60" t="s">
        <v>38</v>
      </c>
      <c r="F41" s="63" t="s">
        <v>68</v>
      </c>
      <c r="G41" s="61">
        <v>5</v>
      </c>
      <c r="H41" s="62">
        <v>23.01</v>
      </c>
      <c r="I41" s="40">
        <f>+Tabla33891034[[#This Row],[PRECIO]]*Tabla33891034[[#This Row],[EXISTENCIA]]</f>
        <v>115.05000000000001</v>
      </c>
      <c r="M41" s="11"/>
    </row>
    <row r="42" spans="2:13" ht="25.5" x14ac:dyDescent="0.25">
      <c r="B42" s="16" t="s">
        <v>333</v>
      </c>
      <c r="C42" s="58" t="s">
        <v>334</v>
      </c>
      <c r="D42" s="59">
        <v>437</v>
      </c>
      <c r="E42" s="60" t="s">
        <v>38</v>
      </c>
      <c r="F42" s="63" t="s">
        <v>153</v>
      </c>
      <c r="G42" s="61">
        <v>2</v>
      </c>
      <c r="H42" s="62">
        <v>70</v>
      </c>
      <c r="I42" s="40">
        <f>+Tabla33891034[[#This Row],[PRECIO]]*Tabla33891034[[#This Row],[EXISTENCIA]]</f>
        <v>140</v>
      </c>
      <c r="M42" s="11"/>
    </row>
    <row r="43" spans="2:13" ht="25.5" x14ac:dyDescent="0.25">
      <c r="B43" s="16" t="s">
        <v>333</v>
      </c>
      <c r="C43" s="58" t="s">
        <v>334</v>
      </c>
      <c r="D43" s="59">
        <v>79</v>
      </c>
      <c r="E43" s="60" t="s">
        <v>33</v>
      </c>
      <c r="F43" s="63" t="s">
        <v>67</v>
      </c>
      <c r="G43" s="61">
        <v>8</v>
      </c>
      <c r="H43" s="62">
        <v>116</v>
      </c>
      <c r="I43" s="40">
        <f>+Tabla33891034[[#This Row],[PRECIO]]*Tabla33891034[[#This Row],[EXISTENCIA]]</f>
        <v>928</v>
      </c>
      <c r="M43" s="11"/>
    </row>
    <row r="44" spans="2:13" ht="25.5" x14ac:dyDescent="0.25">
      <c r="B44" s="16" t="s">
        <v>333</v>
      </c>
      <c r="C44" s="58" t="s">
        <v>334</v>
      </c>
      <c r="D44" s="59">
        <v>80</v>
      </c>
      <c r="E44" s="60" t="s">
        <v>38</v>
      </c>
      <c r="F44" s="63" t="s">
        <v>246</v>
      </c>
      <c r="G44" s="61">
        <v>35</v>
      </c>
      <c r="H44" s="62">
        <v>84.75</v>
      </c>
      <c r="I44" s="65">
        <f>+Tabla33891034[[#This Row],[PRECIO]]*Tabla33891034[[#This Row],[EXISTENCIA]]</f>
        <v>2966.25</v>
      </c>
      <c r="M44" s="11"/>
    </row>
    <row r="45" spans="2:13" ht="25.5" x14ac:dyDescent="0.25">
      <c r="B45" s="16" t="s">
        <v>333</v>
      </c>
      <c r="C45" s="58" t="s">
        <v>334</v>
      </c>
      <c r="D45" s="59">
        <v>81</v>
      </c>
      <c r="E45" s="60" t="s">
        <v>38</v>
      </c>
      <c r="F45" s="63" t="s">
        <v>66</v>
      </c>
      <c r="G45" s="61">
        <v>28</v>
      </c>
      <c r="H45" s="62">
        <v>59.26</v>
      </c>
      <c r="I45" s="64">
        <f>+Tabla33891034[[#This Row],[PRECIO]]*Tabla33891034[[#This Row],[EXISTENCIA]]</f>
        <v>1659.28</v>
      </c>
      <c r="M45" s="11"/>
    </row>
    <row r="46" spans="2:13" ht="25.5" x14ac:dyDescent="0.25">
      <c r="B46" s="16" t="s">
        <v>333</v>
      </c>
      <c r="C46" s="58" t="s">
        <v>334</v>
      </c>
      <c r="D46" s="59">
        <v>131</v>
      </c>
      <c r="E46" s="60" t="s">
        <v>90</v>
      </c>
      <c r="F46" s="63" t="s">
        <v>65</v>
      </c>
      <c r="G46" s="61">
        <v>14</v>
      </c>
      <c r="H46" s="62">
        <v>383.5</v>
      </c>
      <c r="I46" s="40">
        <f>+Tabla33891034[[#This Row],[PRECIO]]*Tabla33891034[[#This Row],[EXISTENCIA]]</f>
        <v>5369</v>
      </c>
      <c r="M46" s="11"/>
    </row>
    <row r="47" spans="2:13" ht="25.5" x14ac:dyDescent="0.25">
      <c r="B47" s="16" t="s">
        <v>333</v>
      </c>
      <c r="C47" s="58" t="s">
        <v>334</v>
      </c>
      <c r="D47" s="59">
        <v>511</v>
      </c>
      <c r="E47" s="60" t="s">
        <v>90</v>
      </c>
      <c r="F47" s="63" t="s">
        <v>245</v>
      </c>
      <c r="G47" s="61">
        <v>22</v>
      </c>
      <c r="H47" s="62">
        <v>133.85</v>
      </c>
      <c r="I47" s="40">
        <f>+Tabla33891034[[#This Row],[PRECIO]]*Tabla33891034[[#This Row],[EXISTENCIA]]</f>
        <v>2944.7</v>
      </c>
      <c r="M47" s="11"/>
    </row>
    <row r="48" spans="2:13" ht="25.5" x14ac:dyDescent="0.25">
      <c r="B48" s="16" t="s">
        <v>333</v>
      </c>
      <c r="C48" s="58" t="s">
        <v>334</v>
      </c>
      <c r="D48" s="59">
        <v>132</v>
      </c>
      <c r="E48" s="60" t="s">
        <v>38</v>
      </c>
      <c r="F48" s="63" t="s">
        <v>64</v>
      </c>
      <c r="G48" s="61">
        <v>10</v>
      </c>
      <c r="H48" s="62">
        <v>38</v>
      </c>
      <c r="I48" s="64">
        <f>+Tabla33891034[[#This Row],[PRECIO]]*Tabla33891034[[#This Row],[EXISTENCIA]]</f>
        <v>380</v>
      </c>
      <c r="M48" s="11"/>
    </row>
    <row r="49" spans="2:13" ht="25.5" x14ac:dyDescent="0.25">
      <c r="B49" s="16" t="s">
        <v>333</v>
      </c>
      <c r="C49" s="58" t="s">
        <v>334</v>
      </c>
      <c r="D49" s="59">
        <v>293</v>
      </c>
      <c r="E49" s="60" t="s">
        <v>90</v>
      </c>
      <c r="F49" s="63" t="s">
        <v>244</v>
      </c>
      <c r="G49" s="61">
        <v>13</v>
      </c>
      <c r="H49" s="62">
        <v>312</v>
      </c>
      <c r="I49" s="64">
        <f>+Tabla33891034[[#This Row],[PRECIO]]*Tabla33891034[[#This Row],[EXISTENCIA]]</f>
        <v>4056</v>
      </c>
      <c r="M49" s="11"/>
    </row>
    <row r="50" spans="2:13" ht="25.5" x14ac:dyDescent="0.25">
      <c r="B50" s="16" t="s">
        <v>333</v>
      </c>
      <c r="C50" s="58" t="s">
        <v>334</v>
      </c>
      <c r="D50" s="59">
        <v>82</v>
      </c>
      <c r="E50" s="60" t="s">
        <v>33</v>
      </c>
      <c r="F50" s="63" t="s">
        <v>175</v>
      </c>
      <c r="G50" s="61">
        <v>10</v>
      </c>
      <c r="H50" s="62">
        <v>12.9</v>
      </c>
      <c r="I50" s="65">
        <f>+Tabla33891034[[#This Row],[PRECIO]]*Tabla33891034[[#This Row],[EXISTENCIA]]</f>
        <v>129</v>
      </c>
      <c r="M50" s="11"/>
    </row>
    <row r="51" spans="2:13" ht="25.5" x14ac:dyDescent="0.25">
      <c r="B51" s="16" t="s">
        <v>333</v>
      </c>
      <c r="C51" s="58" t="s">
        <v>334</v>
      </c>
      <c r="D51" s="59">
        <v>83</v>
      </c>
      <c r="E51" s="25" t="s">
        <v>306</v>
      </c>
      <c r="F51" s="63" t="s">
        <v>63</v>
      </c>
      <c r="G51" s="61">
        <v>156</v>
      </c>
      <c r="H51" s="62">
        <v>84.92</v>
      </c>
      <c r="I51" s="40">
        <f>+Tabla33891034[[#This Row],[PRECIO]]*Tabla33891034[[#This Row],[EXISTENCIA]]</f>
        <v>13247.52</v>
      </c>
      <c r="M51" s="11"/>
    </row>
    <row r="52" spans="2:13" ht="25.5" x14ac:dyDescent="0.25">
      <c r="B52" s="16" t="s">
        <v>333</v>
      </c>
      <c r="C52" s="58" t="s">
        <v>334</v>
      </c>
      <c r="D52" s="59">
        <v>84</v>
      </c>
      <c r="E52" s="60" t="s">
        <v>33</v>
      </c>
      <c r="F52" s="63" t="s">
        <v>62</v>
      </c>
      <c r="G52" s="61">
        <v>29</v>
      </c>
      <c r="H52" s="62">
        <v>5.87</v>
      </c>
      <c r="I52" s="40">
        <f>+Tabla33891034[[#This Row],[PRECIO]]*Tabla33891034[[#This Row],[EXISTENCIA]]</f>
        <v>170.23</v>
      </c>
      <c r="M52" s="11"/>
    </row>
    <row r="53" spans="2:13" ht="25.5" x14ac:dyDescent="0.25">
      <c r="B53" s="16" t="s">
        <v>333</v>
      </c>
      <c r="C53" s="58" t="s">
        <v>334</v>
      </c>
      <c r="D53" s="59">
        <v>442</v>
      </c>
      <c r="E53" s="60" t="s">
        <v>33</v>
      </c>
      <c r="F53" s="63" t="s">
        <v>154</v>
      </c>
      <c r="G53" s="61">
        <v>29</v>
      </c>
      <c r="H53" s="62">
        <v>11</v>
      </c>
      <c r="I53" s="40">
        <f>+Tabla33891034[[#This Row],[PRECIO]]*Tabla33891034[[#This Row],[EXISTENCIA]]</f>
        <v>319</v>
      </c>
    </row>
    <row r="54" spans="2:13" ht="25.5" x14ac:dyDescent="0.25">
      <c r="B54" s="16" t="s">
        <v>333</v>
      </c>
      <c r="C54" s="58" t="s">
        <v>334</v>
      </c>
      <c r="D54" s="59">
        <v>85</v>
      </c>
      <c r="E54" s="60" t="s">
        <v>33</v>
      </c>
      <c r="F54" s="63" t="s">
        <v>61</v>
      </c>
      <c r="G54" s="61">
        <f>118-24-12</f>
        <v>82</v>
      </c>
      <c r="H54" s="62">
        <v>3.33</v>
      </c>
      <c r="I54" s="40">
        <f>+Tabla33891034[[#This Row],[PRECIO]]*Tabla33891034[[#This Row],[EXISTENCIA]]</f>
        <v>273.06</v>
      </c>
    </row>
    <row r="55" spans="2:13" ht="25.5" x14ac:dyDescent="0.25">
      <c r="B55" s="16" t="s">
        <v>333</v>
      </c>
      <c r="C55" s="58" t="s">
        <v>334</v>
      </c>
      <c r="D55" s="59">
        <v>91</v>
      </c>
      <c r="E55" s="60" t="s">
        <v>33</v>
      </c>
      <c r="F55" s="63" t="s">
        <v>174</v>
      </c>
      <c r="G55" s="61">
        <v>48</v>
      </c>
      <c r="H55" s="62">
        <v>85</v>
      </c>
      <c r="I55" s="65">
        <f>+Tabla33891034[[#This Row],[PRECIO]]*Tabla33891034[[#This Row],[EXISTENCIA]]</f>
        <v>4080</v>
      </c>
    </row>
    <row r="56" spans="2:13" ht="25.5" x14ac:dyDescent="0.25">
      <c r="B56" s="16" t="s">
        <v>333</v>
      </c>
      <c r="C56" s="58" t="s">
        <v>334</v>
      </c>
      <c r="D56" s="59">
        <v>89</v>
      </c>
      <c r="E56" s="60" t="s">
        <v>33</v>
      </c>
      <c r="F56" s="63" t="s">
        <v>182</v>
      </c>
      <c r="G56" s="61">
        <v>19</v>
      </c>
      <c r="H56" s="62">
        <v>27.69</v>
      </c>
      <c r="I56" s="40">
        <f>+Tabla33891034[[#This Row],[PRECIO]]*Tabla33891034[[#This Row],[EXISTENCIA]]</f>
        <v>526.11</v>
      </c>
    </row>
    <row r="57" spans="2:13" ht="25.5" x14ac:dyDescent="0.25">
      <c r="B57" s="16" t="s">
        <v>333</v>
      </c>
      <c r="C57" s="58" t="s">
        <v>334</v>
      </c>
      <c r="D57" s="59">
        <v>95</v>
      </c>
      <c r="E57" s="60" t="s">
        <v>33</v>
      </c>
      <c r="F57" s="63" t="s">
        <v>60</v>
      </c>
      <c r="G57" s="61">
        <v>16</v>
      </c>
      <c r="H57" s="62">
        <v>7.2</v>
      </c>
      <c r="I57" s="64">
        <f>+Tabla33891034[[#This Row],[PRECIO]]*Tabla33891034[[#This Row],[EXISTENCIA]]</f>
        <v>115.2</v>
      </c>
    </row>
    <row r="58" spans="2:13" ht="25.5" x14ac:dyDescent="0.25">
      <c r="B58" s="16" t="s">
        <v>333</v>
      </c>
      <c r="C58" s="58" t="s">
        <v>334</v>
      </c>
      <c r="D58" s="59">
        <v>94</v>
      </c>
      <c r="E58" s="60" t="s">
        <v>33</v>
      </c>
      <c r="F58" s="63" t="s">
        <v>243</v>
      </c>
      <c r="G58" s="61">
        <v>45</v>
      </c>
      <c r="H58" s="62">
        <v>86.44</v>
      </c>
      <c r="I58" s="40">
        <f>+Tabla33891034[[#This Row],[PRECIO]]*Tabla33891034[[#This Row],[EXISTENCIA]]</f>
        <v>3889.7999999999997</v>
      </c>
    </row>
    <row r="59" spans="2:13" ht="25.5" x14ac:dyDescent="0.25">
      <c r="B59" s="16" t="s">
        <v>333</v>
      </c>
      <c r="C59" s="58" t="s">
        <v>334</v>
      </c>
      <c r="D59" s="59">
        <v>276</v>
      </c>
      <c r="E59" s="60" t="s">
        <v>33</v>
      </c>
      <c r="F59" s="63" t="s">
        <v>59</v>
      </c>
      <c r="G59" s="61">
        <v>16</v>
      </c>
      <c r="H59" s="62">
        <v>47.52</v>
      </c>
      <c r="I59" s="40">
        <f>+Tabla33891034[[#This Row],[PRECIO]]*Tabla33891034[[#This Row],[EXISTENCIA]]</f>
        <v>760.32</v>
      </c>
    </row>
    <row r="60" spans="2:13" ht="25.5" x14ac:dyDescent="0.25">
      <c r="B60" s="16" t="s">
        <v>333</v>
      </c>
      <c r="C60" s="58" t="s">
        <v>334</v>
      </c>
      <c r="D60" s="59">
        <v>98</v>
      </c>
      <c r="E60" s="60" t="s">
        <v>89</v>
      </c>
      <c r="F60" s="63" t="s">
        <v>58</v>
      </c>
      <c r="G60" s="61">
        <v>149</v>
      </c>
      <c r="H60" s="62">
        <v>179</v>
      </c>
      <c r="I60" s="40">
        <f>+Tabla33891034[[#This Row],[PRECIO]]*Tabla33891034[[#This Row],[EXISTENCIA]]</f>
        <v>26671</v>
      </c>
    </row>
    <row r="61" spans="2:13" ht="25.5" x14ac:dyDescent="0.25">
      <c r="B61" s="16" t="s">
        <v>333</v>
      </c>
      <c r="C61" s="58" t="s">
        <v>334</v>
      </c>
      <c r="D61" s="59">
        <v>99</v>
      </c>
      <c r="E61" s="60" t="s">
        <v>89</v>
      </c>
      <c r="F61" s="63" t="s">
        <v>57</v>
      </c>
      <c r="G61" s="61">
        <v>24</v>
      </c>
      <c r="H61" s="62">
        <v>341.6</v>
      </c>
      <c r="I61" s="40">
        <f>+Tabla33891034[[#This Row],[PRECIO]]*Tabla33891034[[#This Row],[EXISTENCIA]]</f>
        <v>8198.4000000000015</v>
      </c>
    </row>
    <row r="62" spans="2:13" ht="25.5" x14ac:dyDescent="0.25">
      <c r="B62" s="16" t="s">
        <v>333</v>
      </c>
      <c r="C62" s="58" t="s">
        <v>334</v>
      </c>
      <c r="D62" s="59">
        <v>441</v>
      </c>
      <c r="E62" s="60" t="s">
        <v>89</v>
      </c>
      <c r="F62" s="63" t="s">
        <v>242</v>
      </c>
      <c r="G62" s="61">
        <v>1</v>
      </c>
      <c r="H62" s="62">
        <v>483.17</v>
      </c>
      <c r="I62" s="40">
        <f>+Tabla33891034[[#This Row],[PRECIO]]*Tabla33891034[[#This Row],[EXISTENCIA]]</f>
        <v>483.17</v>
      </c>
    </row>
    <row r="63" spans="2:13" ht="25.5" x14ac:dyDescent="0.25">
      <c r="B63" s="16" t="s">
        <v>333</v>
      </c>
      <c r="C63" s="58" t="s">
        <v>334</v>
      </c>
      <c r="D63" s="59">
        <v>100</v>
      </c>
      <c r="E63" s="60" t="s">
        <v>90</v>
      </c>
      <c r="F63" s="63" t="s">
        <v>56</v>
      </c>
      <c r="G63" s="61">
        <v>11</v>
      </c>
      <c r="H63" s="62">
        <v>18.13</v>
      </c>
      <c r="I63" s="40">
        <f>+Tabla33891034[[#This Row],[PRECIO]]*Tabla33891034[[#This Row],[EXISTENCIA]]</f>
        <v>199.42999999999998</v>
      </c>
    </row>
    <row r="64" spans="2:13" ht="25.5" x14ac:dyDescent="0.25">
      <c r="B64" s="16" t="s">
        <v>333</v>
      </c>
      <c r="C64" s="58" t="s">
        <v>334</v>
      </c>
      <c r="D64" s="59">
        <v>101</v>
      </c>
      <c r="E64" s="60" t="s">
        <v>33</v>
      </c>
      <c r="F64" s="63" t="s">
        <v>55</v>
      </c>
      <c r="G64" s="61">
        <v>4</v>
      </c>
      <c r="H64" s="62">
        <v>72</v>
      </c>
      <c r="I64" s="40">
        <f>+Tabla33891034[[#This Row],[PRECIO]]*Tabla33891034[[#This Row],[EXISTENCIA]]</f>
        <v>288</v>
      </c>
    </row>
    <row r="65" spans="2:9" ht="24.75" customHeight="1" x14ac:dyDescent="0.25">
      <c r="B65" s="16" t="s">
        <v>333</v>
      </c>
      <c r="C65" s="58" t="s">
        <v>334</v>
      </c>
      <c r="D65" s="59">
        <v>513</v>
      </c>
      <c r="E65" s="60" t="s">
        <v>33</v>
      </c>
      <c r="F65" s="63" t="s">
        <v>241</v>
      </c>
      <c r="G65" s="61">
        <v>1</v>
      </c>
      <c r="H65" s="62">
        <v>650</v>
      </c>
      <c r="I65" s="40">
        <f>+Tabla33891034[[#This Row],[PRECIO]]*Tabla33891034[[#This Row],[EXISTENCIA]]</f>
        <v>650</v>
      </c>
    </row>
    <row r="66" spans="2:9" ht="25.5" x14ac:dyDescent="0.25">
      <c r="B66" s="16" t="s">
        <v>333</v>
      </c>
      <c r="C66" s="58" t="s">
        <v>334</v>
      </c>
      <c r="D66" s="59">
        <v>157</v>
      </c>
      <c r="E66" s="60" t="s">
        <v>33</v>
      </c>
      <c r="F66" s="63" t="s">
        <v>54</v>
      </c>
      <c r="G66" s="61">
        <v>8</v>
      </c>
      <c r="H66" s="62">
        <v>365</v>
      </c>
      <c r="I66" s="40">
        <f>+Tabla33891034[[#This Row],[PRECIO]]*Tabla33891034[[#This Row],[EXISTENCIA]]</f>
        <v>2920</v>
      </c>
    </row>
    <row r="67" spans="2:9" ht="25.5" x14ac:dyDescent="0.25">
      <c r="B67" s="16" t="s">
        <v>333</v>
      </c>
      <c r="C67" s="58" t="s">
        <v>334</v>
      </c>
      <c r="D67" s="59">
        <v>53</v>
      </c>
      <c r="E67" s="60" t="s">
        <v>33</v>
      </c>
      <c r="F67" s="27" t="s">
        <v>321</v>
      </c>
      <c r="G67" s="26">
        <v>38</v>
      </c>
      <c r="H67" s="70">
        <v>38</v>
      </c>
      <c r="I67" s="65">
        <f>+Tabla33891034[[#This Row],[PRECIO]]*Tabla33891034[[#This Row],[EXISTENCIA]]</f>
        <v>1444</v>
      </c>
    </row>
    <row r="68" spans="2:9" ht="25.5" x14ac:dyDescent="0.25">
      <c r="B68" s="16" t="s">
        <v>333</v>
      </c>
      <c r="C68" s="58" t="s">
        <v>334</v>
      </c>
      <c r="D68" s="59">
        <v>103</v>
      </c>
      <c r="E68" s="60" t="s">
        <v>33</v>
      </c>
      <c r="F68" s="63" t="s">
        <v>53</v>
      </c>
      <c r="G68" s="61">
        <v>3</v>
      </c>
      <c r="H68" s="62">
        <v>64.900000000000006</v>
      </c>
      <c r="I68" s="40">
        <f>+Tabla33891034[[#This Row],[PRECIO]]*Tabla33891034[[#This Row],[EXISTENCIA]]</f>
        <v>194.70000000000002</v>
      </c>
    </row>
    <row r="69" spans="2:9" ht="25.5" x14ac:dyDescent="0.25">
      <c r="B69" s="16" t="s">
        <v>333</v>
      </c>
      <c r="C69" s="58" t="s">
        <v>334</v>
      </c>
      <c r="D69" s="59">
        <v>102</v>
      </c>
      <c r="E69" s="60" t="s">
        <v>33</v>
      </c>
      <c r="F69" s="63" t="s">
        <v>52</v>
      </c>
      <c r="G69" s="61">
        <v>24</v>
      </c>
      <c r="H69" s="62">
        <v>73.31</v>
      </c>
      <c r="I69" s="40">
        <f>+Tabla33891034[[#This Row],[PRECIO]]*Tabla33891034[[#This Row],[EXISTENCIA]]</f>
        <v>1759.44</v>
      </c>
    </row>
    <row r="70" spans="2:9" ht="25.5" x14ac:dyDescent="0.25">
      <c r="B70" s="16" t="s">
        <v>333</v>
      </c>
      <c r="C70" s="58" t="s">
        <v>334</v>
      </c>
      <c r="D70" s="59">
        <v>130</v>
      </c>
      <c r="E70" s="60" t="s">
        <v>33</v>
      </c>
      <c r="F70" s="63" t="s">
        <v>51</v>
      </c>
      <c r="G70" s="61">
        <v>29</v>
      </c>
      <c r="H70" s="62">
        <v>130</v>
      </c>
      <c r="I70" s="40">
        <f>+Tabla33891034[[#This Row],[PRECIO]]*Tabla33891034[[#This Row],[EXISTENCIA]]</f>
        <v>3770</v>
      </c>
    </row>
    <row r="71" spans="2:9" ht="25.5" x14ac:dyDescent="0.25">
      <c r="B71" s="16" t="s">
        <v>333</v>
      </c>
      <c r="C71" s="58" t="s">
        <v>334</v>
      </c>
      <c r="D71" s="59">
        <v>106</v>
      </c>
      <c r="E71" s="60" t="s">
        <v>33</v>
      </c>
      <c r="F71" s="63" t="s">
        <v>50</v>
      </c>
      <c r="G71" s="61">
        <v>50</v>
      </c>
      <c r="H71" s="62">
        <v>223.73</v>
      </c>
      <c r="I71" s="40">
        <f>+Tabla33891034[[#This Row],[PRECIO]]*Tabla33891034[[#This Row],[EXISTENCIA]]</f>
        <v>11186.5</v>
      </c>
    </row>
    <row r="72" spans="2:9" ht="25.5" x14ac:dyDescent="0.25">
      <c r="B72" s="16" t="s">
        <v>333</v>
      </c>
      <c r="C72" s="58" t="s">
        <v>334</v>
      </c>
      <c r="D72" s="59">
        <v>104</v>
      </c>
      <c r="E72" s="60" t="s">
        <v>34</v>
      </c>
      <c r="F72" s="63" t="s">
        <v>49</v>
      </c>
      <c r="G72" s="61">
        <v>113</v>
      </c>
      <c r="H72" s="62">
        <v>24</v>
      </c>
      <c r="I72" s="40">
        <f>+Tabla33891034[[#This Row],[PRECIO]]*Tabla33891034[[#This Row],[EXISTENCIA]]</f>
        <v>2712</v>
      </c>
    </row>
    <row r="73" spans="2:9" ht="25.5" x14ac:dyDescent="0.25">
      <c r="B73" s="16" t="s">
        <v>333</v>
      </c>
      <c r="C73" s="58" t="s">
        <v>334</v>
      </c>
      <c r="D73" s="59">
        <v>107</v>
      </c>
      <c r="E73" s="60" t="s">
        <v>34</v>
      </c>
      <c r="F73" s="63" t="s">
        <v>48</v>
      </c>
      <c r="G73" s="61">
        <v>10</v>
      </c>
      <c r="H73" s="62">
        <v>150</v>
      </c>
      <c r="I73" s="40">
        <f>+Tabla33891034[[#This Row],[PRECIO]]*Tabla33891034[[#This Row],[EXISTENCIA]]</f>
        <v>1500</v>
      </c>
    </row>
    <row r="74" spans="2:9" ht="25.5" x14ac:dyDescent="0.25">
      <c r="B74" s="16" t="s">
        <v>333</v>
      </c>
      <c r="C74" s="58" t="s">
        <v>334</v>
      </c>
      <c r="D74" s="59">
        <v>108</v>
      </c>
      <c r="E74" s="60" t="s">
        <v>33</v>
      </c>
      <c r="F74" s="63" t="s">
        <v>181</v>
      </c>
      <c r="G74" s="61">
        <v>18</v>
      </c>
      <c r="H74" s="62">
        <v>11.8</v>
      </c>
      <c r="I74" s="40">
        <f>+Tabla33891034[[#This Row],[PRECIO]]*Tabla33891034[[#This Row],[EXISTENCIA]]</f>
        <v>212.4</v>
      </c>
    </row>
    <row r="75" spans="2:9" ht="25.5" x14ac:dyDescent="0.25">
      <c r="B75" s="16" t="s">
        <v>333</v>
      </c>
      <c r="C75" s="58" t="s">
        <v>334</v>
      </c>
      <c r="D75" s="59">
        <v>109</v>
      </c>
      <c r="E75" s="60" t="s">
        <v>38</v>
      </c>
      <c r="F75" s="63" t="s">
        <v>240</v>
      </c>
      <c r="G75" s="61">
        <v>12</v>
      </c>
      <c r="H75" s="62">
        <v>127.56</v>
      </c>
      <c r="I75" s="40">
        <f>+Tabla33891034[[#This Row],[PRECIO]]*Tabla33891034[[#This Row],[EXISTENCIA]]</f>
        <v>1530.72</v>
      </c>
    </row>
    <row r="76" spans="2:9" ht="25.5" x14ac:dyDescent="0.25">
      <c r="B76" s="16" t="s">
        <v>333</v>
      </c>
      <c r="C76" s="58" t="s">
        <v>334</v>
      </c>
      <c r="D76" s="59">
        <v>110</v>
      </c>
      <c r="E76" s="60" t="s">
        <v>38</v>
      </c>
      <c r="F76" s="63" t="s">
        <v>47</v>
      </c>
      <c r="G76" s="61">
        <v>22</v>
      </c>
      <c r="H76" s="62">
        <v>140.28</v>
      </c>
      <c r="I76" s="40">
        <f>+Tabla33891034[[#This Row],[PRECIO]]*Tabla33891034[[#This Row],[EXISTENCIA]]</f>
        <v>3086.16</v>
      </c>
    </row>
    <row r="77" spans="2:9" ht="25.5" x14ac:dyDescent="0.25">
      <c r="B77" s="16" t="s">
        <v>333</v>
      </c>
      <c r="C77" s="58" t="s">
        <v>334</v>
      </c>
      <c r="D77" s="59">
        <v>113</v>
      </c>
      <c r="E77" s="60" t="s">
        <v>38</v>
      </c>
      <c r="F77" s="63" t="s">
        <v>46</v>
      </c>
      <c r="G77" s="61">
        <v>6</v>
      </c>
      <c r="H77" s="62">
        <v>208.92</v>
      </c>
      <c r="I77" s="40">
        <f>+Tabla33891034[[#This Row],[PRECIO]]*Tabla33891034[[#This Row],[EXISTENCIA]]</f>
        <v>1253.52</v>
      </c>
    </row>
    <row r="78" spans="2:9" ht="25.5" x14ac:dyDescent="0.25">
      <c r="B78" s="16" t="s">
        <v>333</v>
      </c>
      <c r="C78" s="58" t="s">
        <v>334</v>
      </c>
      <c r="D78" s="59">
        <v>112</v>
      </c>
      <c r="E78" s="60" t="s">
        <v>38</v>
      </c>
      <c r="F78" s="63" t="s">
        <v>45</v>
      </c>
      <c r="G78" s="61">
        <v>45</v>
      </c>
      <c r="H78" s="62">
        <v>127.56</v>
      </c>
      <c r="I78" s="40">
        <f>+Tabla33891034[[#This Row],[PRECIO]]*Tabla33891034[[#This Row],[EXISTENCIA]]</f>
        <v>5740.2</v>
      </c>
    </row>
    <row r="79" spans="2:9" ht="25.5" x14ac:dyDescent="0.25">
      <c r="B79" s="16" t="s">
        <v>333</v>
      </c>
      <c r="C79" s="58" t="s">
        <v>334</v>
      </c>
      <c r="D79" s="59">
        <v>114</v>
      </c>
      <c r="E79" s="60" t="s">
        <v>38</v>
      </c>
      <c r="F79" s="63" t="s">
        <v>44</v>
      </c>
      <c r="G79" s="61">
        <v>6</v>
      </c>
      <c r="H79" s="62">
        <v>208.92</v>
      </c>
      <c r="I79" s="65">
        <f>+Tabla33891034[[#This Row],[PRECIO]]*Tabla33891034[[#This Row],[EXISTENCIA]]</f>
        <v>1253.52</v>
      </c>
    </row>
    <row r="80" spans="2:9" ht="25.5" x14ac:dyDescent="0.25">
      <c r="B80" s="16" t="s">
        <v>333</v>
      </c>
      <c r="C80" s="58" t="s">
        <v>334</v>
      </c>
      <c r="D80" s="59">
        <v>115</v>
      </c>
      <c r="E80" s="60" t="s">
        <v>33</v>
      </c>
      <c r="F80" s="63" t="s">
        <v>239</v>
      </c>
      <c r="G80" s="61">
        <v>63</v>
      </c>
      <c r="H80" s="62">
        <v>21.64</v>
      </c>
      <c r="I80" s="40">
        <f>+Tabla33891034[[#This Row],[PRECIO]]*Tabla33891034[[#This Row],[EXISTENCIA]]</f>
        <v>1363.32</v>
      </c>
    </row>
    <row r="81" spans="2:9" ht="25.5" x14ac:dyDescent="0.25">
      <c r="B81" s="16" t="s">
        <v>333</v>
      </c>
      <c r="C81" s="58" t="s">
        <v>334</v>
      </c>
      <c r="D81" s="59">
        <v>119</v>
      </c>
      <c r="E81" s="60" t="s">
        <v>33</v>
      </c>
      <c r="F81" s="63" t="s">
        <v>43</v>
      </c>
      <c r="G81" s="61">
        <v>158</v>
      </c>
      <c r="H81" s="62">
        <v>3.88</v>
      </c>
      <c r="I81" s="40">
        <f>+Tabla33891034[[#This Row],[PRECIO]]*Tabla33891034[[#This Row],[EXISTENCIA]]</f>
        <v>613.04</v>
      </c>
    </row>
    <row r="82" spans="2:9" ht="25.5" x14ac:dyDescent="0.25">
      <c r="B82" s="16" t="s">
        <v>333</v>
      </c>
      <c r="C82" s="58" t="s">
        <v>334</v>
      </c>
      <c r="D82" s="59">
        <v>124</v>
      </c>
      <c r="E82" s="60" t="s">
        <v>33</v>
      </c>
      <c r="F82" s="27" t="s">
        <v>238</v>
      </c>
      <c r="G82" s="61">
        <v>604</v>
      </c>
      <c r="H82" s="62">
        <v>18.88</v>
      </c>
      <c r="I82" s="64">
        <f>+Tabla33891034[[#This Row],[PRECIO]]*Tabla33891034[[#This Row],[EXISTENCIA]]</f>
        <v>11403.519999999999</v>
      </c>
    </row>
    <row r="83" spans="2:9" ht="25.5" x14ac:dyDescent="0.25">
      <c r="B83" s="16" t="s">
        <v>333</v>
      </c>
      <c r="C83" s="58" t="s">
        <v>334</v>
      </c>
      <c r="D83" s="59">
        <v>121</v>
      </c>
      <c r="E83" s="60" t="s">
        <v>33</v>
      </c>
      <c r="F83" s="63" t="s">
        <v>42</v>
      </c>
      <c r="G83" s="61">
        <v>3</v>
      </c>
      <c r="H83" s="62">
        <v>103</v>
      </c>
      <c r="I83" s="40">
        <f>+Tabla33891034[[#This Row],[PRECIO]]*Tabla33891034[[#This Row],[EXISTENCIA]]</f>
        <v>309</v>
      </c>
    </row>
    <row r="84" spans="2:9" ht="25.5" x14ac:dyDescent="0.25">
      <c r="B84" s="16" t="s">
        <v>333</v>
      </c>
      <c r="C84" s="58" t="s">
        <v>334</v>
      </c>
      <c r="D84" s="59">
        <v>122</v>
      </c>
      <c r="E84" s="60" t="s">
        <v>33</v>
      </c>
      <c r="F84" s="63" t="s">
        <v>237</v>
      </c>
      <c r="G84" s="61">
        <v>1</v>
      </c>
      <c r="H84" s="62">
        <v>51.83</v>
      </c>
      <c r="I84" s="40">
        <f>+Tabla33891034[[#This Row],[PRECIO]]*Tabla33891034[[#This Row],[EXISTENCIA]]</f>
        <v>51.83</v>
      </c>
    </row>
    <row r="85" spans="2:9" ht="25.5" x14ac:dyDescent="0.25">
      <c r="B85" s="16" t="s">
        <v>333</v>
      </c>
      <c r="C85" s="58" t="s">
        <v>334</v>
      </c>
      <c r="D85" s="59">
        <v>156</v>
      </c>
      <c r="E85" s="60" t="s">
        <v>33</v>
      </c>
      <c r="F85" s="63" t="s">
        <v>41</v>
      </c>
      <c r="G85" s="61">
        <v>6</v>
      </c>
      <c r="H85" s="62">
        <v>28</v>
      </c>
      <c r="I85" s="40">
        <f>+Tabla33891034[[#This Row],[PRECIO]]*Tabla33891034[[#This Row],[EXISTENCIA]]</f>
        <v>168</v>
      </c>
    </row>
    <row r="86" spans="2:9" ht="25.5" x14ac:dyDescent="0.25">
      <c r="B86" s="16" t="s">
        <v>333</v>
      </c>
      <c r="C86" s="58" t="s">
        <v>334</v>
      </c>
      <c r="D86" s="59">
        <v>123</v>
      </c>
      <c r="E86" s="60" t="s">
        <v>33</v>
      </c>
      <c r="F86" s="63" t="s">
        <v>40</v>
      </c>
      <c r="G86" s="61">
        <v>91</v>
      </c>
      <c r="H86" s="62">
        <v>20</v>
      </c>
      <c r="I86" s="40">
        <f>+Tabla33891034[[#This Row],[PRECIO]]*Tabla33891034[[#This Row],[EXISTENCIA]]</f>
        <v>1820</v>
      </c>
    </row>
    <row r="87" spans="2:9" x14ac:dyDescent="0.25">
      <c r="G87" s="66">
        <f>SUBTOTAL(109,Tabla33891034[EXISTENCIA])</f>
        <v>4544</v>
      </c>
      <c r="H87" s="47" t="s">
        <v>203</v>
      </c>
      <c r="I87" s="48">
        <f>SUBTOTAL(109,Tabla33891034[TOTAL VALORES RD$])</f>
        <v>322507.67000000004</v>
      </c>
    </row>
    <row r="88" spans="2:9" x14ac:dyDescent="0.25">
      <c r="I88" s="1"/>
    </row>
    <row r="89" spans="2:9" x14ac:dyDescent="0.25">
      <c r="B89" s="74" t="s">
        <v>312</v>
      </c>
      <c r="C89" s="75"/>
      <c r="D89"/>
      <c r="F89" s="76" t="s">
        <v>313</v>
      </c>
      <c r="H89" s="12"/>
    </row>
    <row r="90" spans="2:9" x14ac:dyDescent="0.25">
      <c r="B90" s="77"/>
      <c r="C90" s="75" t="s">
        <v>314</v>
      </c>
      <c r="D90"/>
      <c r="F90" s="78" t="s">
        <v>315</v>
      </c>
      <c r="H90" s="12"/>
    </row>
    <row r="91" spans="2:9" x14ac:dyDescent="0.25">
      <c r="B91" s="77"/>
      <c r="C91" s="75" t="s">
        <v>316</v>
      </c>
      <c r="D91"/>
      <c r="F91" s="79" t="s">
        <v>317</v>
      </c>
      <c r="H91" s="12"/>
    </row>
    <row r="92" spans="2:9" x14ac:dyDescent="0.25">
      <c r="B92" s="77"/>
      <c r="C92" s="75" t="s">
        <v>318</v>
      </c>
      <c r="D92" s="75"/>
      <c r="E92" s="79"/>
      <c r="F92" s="8"/>
      <c r="H92" s="12"/>
    </row>
  </sheetData>
  <mergeCells count="2">
    <mergeCell ref="B3:I3"/>
    <mergeCell ref="B4:I4"/>
  </mergeCells>
  <phoneticPr fontId="11" type="noConversion"/>
  <pageMargins left="0.23622047244094491" right="0.23622047244094491" top="0.23622047244094491" bottom="0.19685039370078741" header="0.19685039370078741" footer="0.31496062992125984"/>
  <pageSetup paperSize="9" scale="65" orientation="portrait" verticalDpi="0" r:id="rId1"/>
  <rowBreaks count="1" manualBreakCount="1">
    <brk id="50" min="1" max="8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242B5-228D-4108-9EAC-961392FCF2AC}">
  <dimension ref="B1:L36"/>
  <sheetViews>
    <sheetView zoomScaleNormal="100" workbookViewId="0">
      <selection activeCell="B3" sqref="B3:I3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2" x14ac:dyDescent="0.25">
      <c r="B1" s="1"/>
      <c r="C1" s="1"/>
      <c r="D1" s="1"/>
      <c r="E1" s="1"/>
      <c r="F1" s="1"/>
      <c r="G1" s="1"/>
      <c r="H1" s="1"/>
      <c r="I1" s="1"/>
    </row>
    <row r="2" spans="2:12" x14ac:dyDescent="0.25">
      <c r="B2" s="1"/>
      <c r="C2" s="1"/>
      <c r="D2" s="1"/>
      <c r="E2" s="1"/>
      <c r="F2" s="1"/>
      <c r="G2" s="1"/>
      <c r="H2" s="1"/>
      <c r="I2" s="1"/>
    </row>
    <row r="3" spans="2:12" x14ac:dyDescent="0.25">
      <c r="B3" s="92" t="s">
        <v>157</v>
      </c>
      <c r="C3" s="92"/>
      <c r="D3" s="92"/>
      <c r="E3" s="92"/>
      <c r="F3" s="92"/>
      <c r="G3" s="92"/>
      <c r="H3" s="92"/>
      <c r="I3" s="92"/>
    </row>
    <row r="4" spans="2:12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2" ht="16.5" thickBot="1" x14ac:dyDescent="0.3">
      <c r="B5" s="1"/>
      <c r="C5" s="1"/>
      <c r="D5" s="1"/>
      <c r="E5" s="1"/>
      <c r="F5" s="1"/>
      <c r="G5" s="35"/>
      <c r="H5" s="3"/>
      <c r="I5" s="1"/>
    </row>
    <row r="6" spans="2:12" ht="31.5" x14ac:dyDescent="0.25">
      <c r="B6" s="4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6" t="s">
        <v>6</v>
      </c>
      <c r="I6" s="7" t="s">
        <v>7</v>
      </c>
      <c r="L6" s="11"/>
    </row>
    <row r="7" spans="2:12" ht="25.5" x14ac:dyDescent="0.25">
      <c r="B7" s="16" t="s">
        <v>333</v>
      </c>
      <c r="C7" s="58" t="s">
        <v>334</v>
      </c>
      <c r="D7" s="59">
        <v>163</v>
      </c>
      <c r="E7" s="60" t="s">
        <v>35</v>
      </c>
      <c r="F7" s="67" t="s">
        <v>226</v>
      </c>
      <c r="G7" s="61">
        <v>32</v>
      </c>
      <c r="H7" s="62">
        <v>135</v>
      </c>
      <c r="I7" s="50">
        <f>Tabla3389[[#This Row],[EXISTENCIA]]*Tabla3389[[#This Row],[PRECIO]]</f>
        <v>4320</v>
      </c>
      <c r="L7" s="11"/>
    </row>
    <row r="8" spans="2:12" ht="25.5" x14ac:dyDescent="0.25">
      <c r="B8" s="16" t="s">
        <v>333</v>
      </c>
      <c r="C8" s="58" t="s">
        <v>334</v>
      </c>
      <c r="D8" s="59">
        <v>162</v>
      </c>
      <c r="E8" s="60" t="s">
        <v>33</v>
      </c>
      <c r="F8" s="67" t="s">
        <v>96</v>
      </c>
      <c r="G8" s="61">
        <v>1300</v>
      </c>
      <c r="H8" s="62">
        <v>92.51</v>
      </c>
      <c r="I8" s="50">
        <f>Tabla3389[[#This Row],[EXISTENCIA]]*Tabla3389[[#This Row],[PRECIO]]</f>
        <v>120263</v>
      </c>
      <c r="L8" s="11"/>
    </row>
    <row r="9" spans="2:12" ht="25.5" x14ac:dyDescent="0.25">
      <c r="B9" s="16" t="s">
        <v>333</v>
      </c>
      <c r="C9" s="58" t="s">
        <v>334</v>
      </c>
      <c r="D9" s="59">
        <v>161</v>
      </c>
      <c r="E9" s="60" t="s">
        <v>33</v>
      </c>
      <c r="F9" s="67" t="s">
        <v>95</v>
      </c>
      <c r="G9" s="61">
        <f>2151-500</f>
        <v>1651</v>
      </c>
      <c r="H9" s="62">
        <v>1.1499999999999999</v>
      </c>
      <c r="I9" s="50">
        <f>Tabla3389[[#This Row],[EXISTENCIA]]*Tabla3389[[#This Row],[PRECIO]]</f>
        <v>1898.6499999999999</v>
      </c>
      <c r="L9" s="11"/>
    </row>
    <row r="10" spans="2:12" ht="25.5" x14ac:dyDescent="0.25">
      <c r="B10" s="16" t="s">
        <v>333</v>
      </c>
      <c r="C10" s="58" t="s">
        <v>334</v>
      </c>
      <c r="D10" s="59">
        <v>160</v>
      </c>
      <c r="E10" s="60" t="s">
        <v>38</v>
      </c>
      <c r="F10" s="67" t="s">
        <v>228</v>
      </c>
      <c r="G10" s="61">
        <v>1</v>
      </c>
      <c r="H10" s="62">
        <v>190</v>
      </c>
      <c r="I10" s="50">
        <f>Tabla3389[[#This Row],[EXISTENCIA]]*Tabla3389[[#This Row],[PRECIO]]</f>
        <v>190</v>
      </c>
      <c r="L10" s="11"/>
    </row>
    <row r="11" spans="2:12" ht="25.5" x14ac:dyDescent="0.25">
      <c r="B11" s="16" t="s">
        <v>333</v>
      </c>
      <c r="C11" s="58" t="s">
        <v>334</v>
      </c>
      <c r="D11" s="59">
        <v>158</v>
      </c>
      <c r="E11" s="60" t="s">
        <v>34</v>
      </c>
      <c r="F11" s="67" t="s">
        <v>94</v>
      </c>
      <c r="G11" s="61">
        <v>59</v>
      </c>
      <c r="H11" s="62">
        <v>279</v>
      </c>
      <c r="I11" s="50">
        <f>Tabla3389[[#This Row],[EXISTENCIA]]*Tabla3389[[#This Row],[PRECIO]]</f>
        <v>16461</v>
      </c>
      <c r="L11" s="11"/>
    </row>
    <row r="12" spans="2:12" ht="25.5" x14ac:dyDescent="0.25">
      <c r="B12" s="16" t="s">
        <v>333</v>
      </c>
      <c r="C12" s="58" t="s">
        <v>334</v>
      </c>
      <c r="D12" s="59">
        <v>528</v>
      </c>
      <c r="E12" s="60" t="s">
        <v>229</v>
      </c>
      <c r="F12" s="67" t="s">
        <v>207</v>
      </c>
      <c r="G12" s="61">
        <v>16</v>
      </c>
      <c r="H12" s="62">
        <v>900</v>
      </c>
      <c r="I12" s="50">
        <f>Tabla3389[[#This Row],[EXISTENCIA]]*Tabla3389[[#This Row],[PRECIO]]</f>
        <v>14400</v>
      </c>
      <c r="L12" s="11"/>
    </row>
    <row r="13" spans="2:12" ht="25.5" x14ac:dyDescent="0.25">
      <c r="B13" s="16" t="s">
        <v>333</v>
      </c>
      <c r="C13" s="58" t="s">
        <v>334</v>
      </c>
      <c r="D13" s="59">
        <v>485</v>
      </c>
      <c r="E13" s="60" t="s">
        <v>33</v>
      </c>
      <c r="F13" s="67" t="s">
        <v>216</v>
      </c>
      <c r="G13" s="61">
        <v>36</v>
      </c>
      <c r="H13" s="62">
        <v>329</v>
      </c>
      <c r="I13" s="50">
        <f>Tabla3389[[#This Row],[EXISTENCIA]]*Tabla3389[[#This Row],[PRECIO]]</f>
        <v>11844</v>
      </c>
      <c r="L13" s="11"/>
    </row>
    <row r="14" spans="2:12" ht="25.5" x14ac:dyDescent="0.25">
      <c r="B14" s="16" t="s">
        <v>333</v>
      </c>
      <c r="C14" s="58" t="s">
        <v>334</v>
      </c>
      <c r="D14" s="59">
        <v>164</v>
      </c>
      <c r="E14" s="60" t="s">
        <v>34</v>
      </c>
      <c r="F14" s="67" t="s">
        <v>93</v>
      </c>
      <c r="G14" s="61">
        <v>252</v>
      </c>
      <c r="H14" s="62">
        <v>221.12</v>
      </c>
      <c r="I14" s="50">
        <f>Tabla3389[[#This Row],[EXISTENCIA]]*Tabla3389[[#This Row],[PRECIO]]</f>
        <v>55722.239999999998</v>
      </c>
      <c r="L14" s="11"/>
    </row>
    <row r="15" spans="2:12" ht="25.5" x14ac:dyDescent="0.25">
      <c r="B15" s="16" t="s">
        <v>333</v>
      </c>
      <c r="C15" s="58" t="s">
        <v>334</v>
      </c>
      <c r="D15" s="59">
        <v>166</v>
      </c>
      <c r="E15" s="60" t="s">
        <v>97</v>
      </c>
      <c r="F15" s="67" t="s">
        <v>176</v>
      </c>
      <c r="G15" s="61">
        <v>104</v>
      </c>
      <c r="H15" s="62">
        <v>289</v>
      </c>
      <c r="I15" s="50">
        <f>Tabla3389[[#This Row],[EXISTENCIA]]*Tabla3389[[#This Row],[PRECIO]]</f>
        <v>30056</v>
      </c>
      <c r="L15" s="11"/>
    </row>
    <row r="16" spans="2:12" ht="25.5" x14ac:dyDescent="0.25">
      <c r="B16" s="16" t="s">
        <v>333</v>
      </c>
      <c r="C16" s="58" t="s">
        <v>334</v>
      </c>
      <c r="D16" s="59">
        <v>13</v>
      </c>
      <c r="E16" s="60" t="s">
        <v>34</v>
      </c>
      <c r="F16" s="67" t="s">
        <v>30</v>
      </c>
      <c r="G16" s="61">
        <v>235</v>
      </c>
      <c r="H16" s="62">
        <v>21.36</v>
      </c>
      <c r="I16" s="50">
        <f>Tabla3389[[#This Row],[EXISTENCIA]]*Tabla3389[[#This Row],[PRECIO]]</f>
        <v>5019.5999999999995</v>
      </c>
      <c r="L16" s="11"/>
    </row>
    <row r="17" spans="2:12" ht="25.5" x14ac:dyDescent="0.25">
      <c r="B17" s="16" t="s">
        <v>333</v>
      </c>
      <c r="C17" s="58" t="s">
        <v>334</v>
      </c>
      <c r="D17" s="59">
        <v>12</v>
      </c>
      <c r="E17" s="60" t="s">
        <v>34</v>
      </c>
      <c r="F17" s="67" t="s">
        <v>230</v>
      </c>
      <c r="G17" s="61">
        <v>50</v>
      </c>
      <c r="H17" s="62">
        <v>25.2</v>
      </c>
      <c r="I17" s="50">
        <f>Tabla3389[[#This Row],[EXISTENCIA]]*Tabla3389[[#This Row],[PRECIO]]</f>
        <v>1260</v>
      </c>
      <c r="L17" s="11"/>
    </row>
    <row r="18" spans="2:12" ht="25.5" x14ac:dyDescent="0.25">
      <c r="B18" s="16" t="s">
        <v>333</v>
      </c>
      <c r="C18" s="58" t="s">
        <v>334</v>
      </c>
      <c r="D18" s="59">
        <v>30</v>
      </c>
      <c r="E18" s="60" t="s">
        <v>34</v>
      </c>
      <c r="F18" s="67" t="s">
        <v>15</v>
      </c>
      <c r="G18" s="61">
        <f>259-7-6</f>
        <v>246</v>
      </c>
      <c r="H18" s="62">
        <v>44.49</v>
      </c>
      <c r="I18" s="50">
        <f>Tabla3389[[#This Row],[EXISTENCIA]]*Tabla3389[[#This Row],[PRECIO]]</f>
        <v>10944.54</v>
      </c>
      <c r="L18" s="11"/>
    </row>
    <row r="19" spans="2:12" ht="25.5" x14ac:dyDescent="0.25">
      <c r="B19" s="16" t="s">
        <v>333</v>
      </c>
      <c r="C19" s="58" t="s">
        <v>334</v>
      </c>
      <c r="D19" s="59">
        <v>31</v>
      </c>
      <c r="E19" s="60" t="s">
        <v>34</v>
      </c>
      <c r="F19" s="67" t="s">
        <v>14</v>
      </c>
      <c r="G19" s="61">
        <f>130-8-8-10-5-6</f>
        <v>93</v>
      </c>
      <c r="H19" s="62">
        <v>57</v>
      </c>
      <c r="I19" s="50">
        <f>Tabla3389[[#This Row],[EXISTENCIA]]*Tabla3389[[#This Row],[PRECIO]]</f>
        <v>5301</v>
      </c>
      <c r="L19" s="11"/>
    </row>
    <row r="20" spans="2:12" ht="25.5" x14ac:dyDescent="0.25">
      <c r="B20" s="16" t="s">
        <v>333</v>
      </c>
      <c r="C20" s="58" t="s">
        <v>334</v>
      </c>
      <c r="D20" s="59">
        <v>319</v>
      </c>
      <c r="E20" s="60" t="s">
        <v>34</v>
      </c>
      <c r="F20" s="67" t="s">
        <v>13</v>
      </c>
      <c r="G20" s="61">
        <f>323-13</f>
        <v>310</v>
      </c>
      <c r="H20" s="62">
        <v>115.63</v>
      </c>
      <c r="I20" s="50">
        <f>Tabla3389[[#This Row],[EXISTENCIA]]*Tabla3389[[#This Row],[PRECIO]]</f>
        <v>35845.299999999996</v>
      </c>
    </row>
    <row r="21" spans="2:12" ht="25.5" x14ac:dyDescent="0.25">
      <c r="B21" s="16" t="s">
        <v>333</v>
      </c>
      <c r="C21" s="58" t="s">
        <v>334</v>
      </c>
      <c r="D21" s="59">
        <v>33</v>
      </c>
      <c r="E21" s="60" t="s">
        <v>35</v>
      </c>
      <c r="F21" s="67" t="s">
        <v>12</v>
      </c>
      <c r="G21" s="61">
        <v>44</v>
      </c>
      <c r="H21" s="62">
        <v>2275</v>
      </c>
      <c r="I21" s="50">
        <f>Tabla3389[[#This Row],[EXISTENCIA]]*Tabla3389[[#This Row],[PRECIO]]</f>
        <v>100100</v>
      </c>
    </row>
    <row r="22" spans="2:12" ht="25.5" x14ac:dyDescent="0.25">
      <c r="B22" s="16" t="s">
        <v>333</v>
      </c>
      <c r="C22" s="58" t="s">
        <v>334</v>
      </c>
      <c r="D22" s="59">
        <v>433</v>
      </c>
      <c r="E22" s="60" t="s">
        <v>38</v>
      </c>
      <c r="F22" s="85" t="s">
        <v>336</v>
      </c>
      <c r="G22" s="86">
        <v>4</v>
      </c>
      <c r="H22" s="87">
        <v>990</v>
      </c>
      <c r="I22" s="88">
        <f>Tabla3389[[#This Row],[EXISTENCIA]]*Tabla3389[[#This Row],[PRECIO]]</f>
        <v>3960</v>
      </c>
    </row>
    <row r="23" spans="2:12" ht="25.5" x14ac:dyDescent="0.25">
      <c r="B23" s="16" t="s">
        <v>333</v>
      </c>
      <c r="C23" s="58" t="s">
        <v>334</v>
      </c>
      <c r="D23" s="59">
        <v>168</v>
      </c>
      <c r="E23" s="60" t="s">
        <v>38</v>
      </c>
      <c r="F23" s="67" t="s">
        <v>92</v>
      </c>
      <c r="G23" s="61">
        <f>264-17-8-8-10-10-9</f>
        <v>202</v>
      </c>
      <c r="H23" s="62">
        <v>125</v>
      </c>
      <c r="I23" s="50">
        <f>Tabla3389[[#This Row],[EXISTENCIA]]*Tabla3389[[#This Row],[PRECIO]]</f>
        <v>25250</v>
      </c>
    </row>
    <row r="24" spans="2:12" ht="25.5" x14ac:dyDescent="0.25">
      <c r="B24" s="16" t="s">
        <v>333</v>
      </c>
      <c r="C24" s="58" t="s">
        <v>334</v>
      </c>
      <c r="D24" s="59">
        <v>169</v>
      </c>
      <c r="E24" s="60" t="s">
        <v>97</v>
      </c>
      <c r="F24" s="67" t="s">
        <v>91</v>
      </c>
      <c r="G24" s="61">
        <v>21</v>
      </c>
      <c r="H24" s="62">
        <v>390</v>
      </c>
      <c r="I24" s="50">
        <f>Tabla3389[[#This Row],[EXISTENCIA]]*Tabla3389[[#This Row],[PRECIO]]</f>
        <v>8190</v>
      </c>
    </row>
    <row r="25" spans="2:12" ht="25.5" x14ac:dyDescent="0.25">
      <c r="B25" s="16" t="s">
        <v>333</v>
      </c>
      <c r="C25" s="58" t="s">
        <v>334</v>
      </c>
      <c r="D25" s="59">
        <v>11</v>
      </c>
      <c r="E25" s="60" t="s">
        <v>34</v>
      </c>
      <c r="F25" s="67" t="s">
        <v>11</v>
      </c>
      <c r="G25" s="61">
        <v>308</v>
      </c>
      <c r="H25" s="62">
        <v>23</v>
      </c>
      <c r="I25" s="50">
        <f>Tabla3389[[#This Row],[EXISTENCIA]]*Tabla3389[[#This Row],[PRECIO]]</f>
        <v>7084</v>
      </c>
    </row>
    <row r="26" spans="2:12" ht="25.5" x14ac:dyDescent="0.25">
      <c r="B26" s="16" t="s">
        <v>333</v>
      </c>
      <c r="C26" s="58" t="s">
        <v>334</v>
      </c>
      <c r="D26" s="59">
        <v>44</v>
      </c>
      <c r="E26" s="60" t="s">
        <v>34</v>
      </c>
      <c r="F26" s="67" t="s">
        <v>162</v>
      </c>
      <c r="G26" s="61">
        <f>50+250</f>
        <v>300</v>
      </c>
      <c r="H26" s="62">
        <v>96.76</v>
      </c>
      <c r="I26" s="50">
        <f>Tabla3389[[#This Row],[EXISTENCIA]]*Tabla3389[[#This Row],[PRECIO]]</f>
        <v>29028</v>
      </c>
    </row>
    <row r="27" spans="2:12" ht="25.5" x14ac:dyDescent="0.25">
      <c r="B27" s="16" t="s">
        <v>333</v>
      </c>
      <c r="C27" s="58" t="s">
        <v>334</v>
      </c>
      <c r="D27" s="59">
        <v>45</v>
      </c>
      <c r="E27" s="60" t="s">
        <v>34</v>
      </c>
      <c r="F27" s="67" t="s">
        <v>224</v>
      </c>
      <c r="G27" s="61">
        <f>52-8-10+250</f>
        <v>284</v>
      </c>
      <c r="H27" s="62">
        <v>43.66</v>
      </c>
      <c r="I27" s="50">
        <f>Tabla3389[[#This Row],[EXISTENCIA]]*Tabla3389[[#This Row],[PRECIO]]</f>
        <v>12399.439999999999</v>
      </c>
    </row>
    <row r="28" spans="2:12" ht="25.5" x14ac:dyDescent="0.25">
      <c r="B28" s="16" t="s">
        <v>333</v>
      </c>
      <c r="C28" s="58" t="s">
        <v>334</v>
      </c>
      <c r="D28" s="59">
        <v>40</v>
      </c>
      <c r="E28" s="60" t="s">
        <v>34</v>
      </c>
      <c r="F28" s="67" t="s">
        <v>161</v>
      </c>
      <c r="G28" s="61">
        <v>102</v>
      </c>
      <c r="H28" s="62">
        <v>149.5</v>
      </c>
      <c r="I28" s="50">
        <f>Tabla3389[[#This Row],[EXISTENCIA]]*Tabla3389[[#This Row],[PRECIO]]</f>
        <v>15249</v>
      </c>
    </row>
    <row r="29" spans="2:12" ht="25.5" x14ac:dyDescent="0.25">
      <c r="B29" s="16" t="s">
        <v>333</v>
      </c>
      <c r="C29" s="58" t="s">
        <v>334</v>
      </c>
      <c r="D29" s="59">
        <v>530</v>
      </c>
      <c r="E29" s="60" t="s">
        <v>36</v>
      </c>
      <c r="F29" s="67" t="s">
        <v>227</v>
      </c>
      <c r="G29" s="61">
        <v>9</v>
      </c>
      <c r="H29" s="62">
        <v>215</v>
      </c>
      <c r="I29" s="50">
        <f>Tabla3389[[#This Row],[EXISTENCIA]]*Tabla3389[[#This Row],[PRECIO]]</f>
        <v>1935</v>
      </c>
    </row>
    <row r="30" spans="2:12" ht="25.5" x14ac:dyDescent="0.25">
      <c r="B30" s="16" t="s">
        <v>333</v>
      </c>
      <c r="C30" s="58" t="s">
        <v>334</v>
      </c>
      <c r="D30" s="59">
        <v>531</v>
      </c>
      <c r="E30" s="60" t="s">
        <v>36</v>
      </c>
      <c r="F30" s="85" t="s">
        <v>332</v>
      </c>
      <c r="G30" s="89">
        <v>12</v>
      </c>
      <c r="H30" s="90">
        <v>260</v>
      </c>
      <c r="I30" s="91">
        <f>Tabla3389[[#This Row],[EXISTENCIA]]*Tabla3389[[#This Row],[PRECIO]]</f>
        <v>3120</v>
      </c>
    </row>
    <row r="31" spans="2:12" x14ac:dyDescent="0.25">
      <c r="B31" s="51"/>
      <c r="C31" s="51"/>
      <c r="D31" s="52"/>
      <c r="E31" s="53"/>
      <c r="F31" s="53"/>
      <c r="G31" s="54">
        <f>SUBTOTAL(109,Tabla3389[EXISTENCIA])</f>
        <v>5671</v>
      </c>
      <c r="H31" s="55" t="s">
        <v>8</v>
      </c>
      <c r="I31" s="56">
        <f>SUBTOTAL(109,Tabla3389[TOTAL VALORES RD$])</f>
        <v>519840.76999999996</v>
      </c>
    </row>
    <row r="32" spans="2:12" x14ac:dyDescent="0.25">
      <c r="D32" s="33"/>
      <c r="E32" s="32"/>
      <c r="F32" s="32"/>
      <c r="G32" s="31"/>
      <c r="H32" s="30"/>
      <c r="I32" s="34"/>
    </row>
    <row r="33" spans="2:8" x14ac:dyDescent="0.25">
      <c r="B33" s="74" t="s">
        <v>312</v>
      </c>
      <c r="C33" s="75"/>
      <c r="F33" s="76" t="s">
        <v>313</v>
      </c>
      <c r="H33" s="12"/>
    </row>
    <row r="34" spans="2:8" x14ac:dyDescent="0.25">
      <c r="B34" s="77"/>
      <c r="C34" s="75" t="s">
        <v>314</v>
      </c>
      <c r="F34" s="78" t="s">
        <v>315</v>
      </c>
      <c r="H34" s="12"/>
    </row>
    <row r="35" spans="2:8" x14ac:dyDescent="0.25">
      <c r="B35" s="77"/>
      <c r="C35" s="75" t="s">
        <v>316</v>
      </c>
      <c r="F35" s="79" t="s">
        <v>317</v>
      </c>
      <c r="H35" s="12"/>
    </row>
    <row r="36" spans="2:8" x14ac:dyDescent="0.25">
      <c r="B36" s="77"/>
      <c r="C36" s="75" t="s">
        <v>318</v>
      </c>
      <c r="D36" s="75"/>
      <c r="E36" s="79"/>
      <c r="F36" s="8"/>
      <c r="H36" s="12"/>
    </row>
  </sheetData>
  <mergeCells count="2">
    <mergeCell ref="B3:I3"/>
    <mergeCell ref="B4:I4"/>
  </mergeCells>
  <phoneticPr fontId="11" type="noConversion"/>
  <pageMargins left="0.19685039370078741" right="0.19685039370078741" top="1.7716535433070868" bottom="0.74803149606299213" header="0.31496062992125984" footer="0.31496062992125984"/>
  <pageSetup scale="65" orientation="portrait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2818E-55A0-458F-BCEE-EA3108719AD8}">
  <dimension ref="B1:M131"/>
  <sheetViews>
    <sheetView zoomScaleNormal="100" zoomScaleSheetLayoutView="55" workbookViewId="0">
      <selection activeCell="B3" sqref="B3:I3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style="14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3" x14ac:dyDescent="0.25">
      <c r="B1" s="1"/>
      <c r="C1" s="1"/>
      <c r="D1" s="15"/>
      <c r="E1" s="1"/>
      <c r="F1" s="1"/>
      <c r="G1" s="1"/>
      <c r="H1" s="1"/>
      <c r="I1" s="1"/>
    </row>
    <row r="2" spans="2:13" x14ac:dyDescent="0.25">
      <c r="B2" s="1"/>
      <c r="C2" s="1"/>
      <c r="D2" s="15"/>
      <c r="E2" s="1"/>
      <c r="F2" s="1"/>
      <c r="G2" s="1"/>
      <c r="H2" s="1"/>
      <c r="I2" s="1"/>
    </row>
    <row r="3" spans="2:13" x14ac:dyDescent="0.25">
      <c r="B3" s="92" t="s">
        <v>9</v>
      </c>
      <c r="C3" s="92"/>
      <c r="D3" s="92"/>
      <c r="E3" s="92"/>
      <c r="F3" s="92"/>
      <c r="G3" s="92"/>
      <c r="H3" s="92"/>
      <c r="I3" s="92"/>
    </row>
    <row r="4" spans="2:13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3" x14ac:dyDescent="0.25">
      <c r="B5" s="1"/>
      <c r="C5" s="1"/>
      <c r="D5" s="15"/>
      <c r="E5" s="1"/>
      <c r="F5" s="1"/>
      <c r="G5" s="2"/>
      <c r="H5" s="3"/>
      <c r="I5" s="1"/>
    </row>
    <row r="6" spans="2:13" ht="31.5" x14ac:dyDescent="0.25"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8" t="s">
        <v>6</v>
      </c>
      <c r="I6" s="17" t="s">
        <v>7</v>
      </c>
      <c r="M6" s="11"/>
    </row>
    <row r="7" spans="2:13" ht="25.5" x14ac:dyDescent="0.25">
      <c r="B7" s="16" t="s">
        <v>333</v>
      </c>
      <c r="C7" s="58" t="s">
        <v>334</v>
      </c>
      <c r="D7" s="24">
        <v>555</v>
      </c>
      <c r="E7" s="25" t="s">
        <v>33</v>
      </c>
      <c r="F7" s="27" t="s">
        <v>303</v>
      </c>
      <c r="G7" s="26">
        <v>1</v>
      </c>
      <c r="H7" s="20">
        <v>450</v>
      </c>
      <c r="I7" s="40">
        <f>+Tabla338910[[#This Row],[PRECIO]]*Tabla338910[[#This Row],[EXISTENCIA]]</f>
        <v>450</v>
      </c>
      <c r="M7" s="11"/>
    </row>
    <row r="8" spans="2:13" ht="25.5" x14ac:dyDescent="0.25">
      <c r="B8" s="16" t="s">
        <v>333</v>
      </c>
      <c r="C8" s="58" t="s">
        <v>334</v>
      </c>
      <c r="D8" s="24">
        <v>337</v>
      </c>
      <c r="E8" s="25" t="s">
        <v>33</v>
      </c>
      <c r="F8" s="27" t="s">
        <v>302</v>
      </c>
      <c r="G8" s="26">
        <v>23</v>
      </c>
      <c r="H8" s="20">
        <v>365</v>
      </c>
      <c r="I8" s="40">
        <f>+Tabla338910[[#This Row],[PRECIO]]*Tabla338910[[#This Row],[EXISTENCIA]]</f>
        <v>8395</v>
      </c>
      <c r="M8" s="11"/>
    </row>
    <row r="9" spans="2:13" ht="25.5" x14ac:dyDescent="0.25">
      <c r="B9" s="16" t="s">
        <v>333</v>
      </c>
      <c r="C9" s="58" t="s">
        <v>334</v>
      </c>
      <c r="D9" s="24">
        <v>463</v>
      </c>
      <c r="E9" s="25" t="s">
        <v>36</v>
      </c>
      <c r="F9" s="27" t="s">
        <v>172</v>
      </c>
      <c r="G9" s="26">
        <v>1</v>
      </c>
      <c r="H9" s="20">
        <v>540</v>
      </c>
      <c r="I9" s="40">
        <f>+Tabla338910[[#This Row],[PRECIO]]*Tabla338910[[#This Row],[EXISTENCIA]]</f>
        <v>540</v>
      </c>
      <c r="M9" s="11"/>
    </row>
    <row r="10" spans="2:13" ht="25.5" x14ac:dyDescent="0.25">
      <c r="B10" s="16" t="s">
        <v>333</v>
      </c>
      <c r="C10" s="58" t="s">
        <v>334</v>
      </c>
      <c r="D10" s="24">
        <v>172</v>
      </c>
      <c r="E10" s="25" t="s">
        <v>147</v>
      </c>
      <c r="F10" s="27" t="s">
        <v>177</v>
      </c>
      <c r="G10" s="26">
        <v>450</v>
      </c>
      <c r="H10" s="20">
        <v>76.7</v>
      </c>
      <c r="I10" s="40">
        <f>+Tabla338910[[#This Row],[PRECIO]]*Tabla338910[[#This Row],[EXISTENCIA]]</f>
        <v>34515</v>
      </c>
      <c r="M10" s="11"/>
    </row>
    <row r="11" spans="2:13" ht="25.5" x14ac:dyDescent="0.25">
      <c r="B11" s="16" t="s">
        <v>333</v>
      </c>
      <c r="C11" s="58" t="s">
        <v>334</v>
      </c>
      <c r="D11" s="24">
        <v>452</v>
      </c>
      <c r="E11" s="25" t="s">
        <v>147</v>
      </c>
      <c r="F11" s="27" t="s">
        <v>171</v>
      </c>
      <c r="G11" s="26">
        <v>670</v>
      </c>
      <c r="H11" s="20">
        <v>8.6</v>
      </c>
      <c r="I11" s="40">
        <f>+Tabla338910[[#This Row],[PRECIO]]*Tabla338910[[#This Row],[EXISTENCIA]]</f>
        <v>5762</v>
      </c>
      <c r="L11" s="28"/>
      <c r="M11" s="11" t="s">
        <v>213</v>
      </c>
    </row>
    <row r="12" spans="2:13" ht="25.5" x14ac:dyDescent="0.25">
      <c r="B12" s="16" t="s">
        <v>333</v>
      </c>
      <c r="C12" s="58" t="s">
        <v>334</v>
      </c>
      <c r="D12" s="24">
        <v>539</v>
      </c>
      <c r="E12" s="25" t="s">
        <v>33</v>
      </c>
      <c r="F12" s="27" t="s">
        <v>324</v>
      </c>
      <c r="G12" s="82">
        <v>134</v>
      </c>
      <c r="H12" s="70">
        <v>2.11</v>
      </c>
      <c r="I12" s="83">
        <f>+Tabla338910[[#This Row],[PRECIO]]*Tabla338910[[#This Row],[EXISTENCIA]]</f>
        <v>282.74</v>
      </c>
      <c r="L12" s="28"/>
      <c r="M12" s="11"/>
    </row>
    <row r="13" spans="2:13" ht="25.5" x14ac:dyDescent="0.25">
      <c r="B13" s="16" t="s">
        <v>333</v>
      </c>
      <c r="C13" s="58" t="s">
        <v>334</v>
      </c>
      <c r="D13" s="24">
        <v>619</v>
      </c>
      <c r="E13" s="25" t="s">
        <v>33</v>
      </c>
      <c r="F13" s="27" t="s">
        <v>301</v>
      </c>
      <c r="G13" s="26">
        <v>1</v>
      </c>
      <c r="H13" s="20">
        <v>13328.1</v>
      </c>
      <c r="I13" s="64">
        <f>+Tabla338910[[#This Row],[PRECIO]]*Tabla338910[[#This Row],[EXISTENCIA]]</f>
        <v>13328.1</v>
      </c>
      <c r="L13" s="28"/>
      <c r="M13" s="11"/>
    </row>
    <row r="14" spans="2:13" ht="25.5" x14ac:dyDescent="0.25">
      <c r="B14" s="16" t="s">
        <v>333</v>
      </c>
      <c r="C14" s="58" t="s">
        <v>334</v>
      </c>
      <c r="D14" s="24">
        <v>339</v>
      </c>
      <c r="E14" s="25" t="s">
        <v>33</v>
      </c>
      <c r="F14" s="27" t="s">
        <v>142</v>
      </c>
      <c r="G14" s="26">
        <v>10</v>
      </c>
      <c r="H14" s="20">
        <v>50</v>
      </c>
      <c r="I14" s="40">
        <f>+Tabla338910[[#This Row],[PRECIO]]*Tabla338910[[#This Row],[EXISTENCIA]]</f>
        <v>500</v>
      </c>
      <c r="M14" s="11"/>
    </row>
    <row r="15" spans="2:13" ht="25.5" x14ac:dyDescent="0.25">
      <c r="B15" s="16" t="s">
        <v>333</v>
      </c>
      <c r="C15" s="58" t="s">
        <v>334</v>
      </c>
      <c r="D15" s="24">
        <v>540</v>
      </c>
      <c r="E15" s="25" t="s">
        <v>33</v>
      </c>
      <c r="F15" s="27" t="s">
        <v>300</v>
      </c>
      <c r="G15" s="26">
        <v>3</v>
      </c>
      <c r="H15" s="20">
        <v>995</v>
      </c>
      <c r="I15" s="40">
        <f>+Tabla338910[[#This Row],[PRECIO]]*Tabla338910[[#This Row],[EXISTENCIA]]</f>
        <v>2985</v>
      </c>
      <c r="M15" s="11"/>
    </row>
    <row r="16" spans="2:13" ht="25.5" x14ac:dyDescent="0.25">
      <c r="B16" s="16" t="s">
        <v>333</v>
      </c>
      <c r="C16" s="58" t="s">
        <v>334</v>
      </c>
      <c r="D16" s="24">
        <v>419</v>
      </c>
      <c r="E16" s="25" t="s">
        <v>33</v>
      </c>
      <c r="F16" s="27" t="s">
        <v>143</v>
      </c>
      <c r="G16" s="26">
        <v>12</v>
      </c>
      <c r="H16" s="20">
        <v>2028</v>
      </c>
      <c r="I16" s="40">
        <f>+Tabla338910[[#This Row],[PRECIO]]*Tabla338910[[#This Row],[EXISTENCIA]]</f>
        <v>24336</v>
      </c>
      <c r="M16" s="11"/>
    </row>
    <row r="17" spans="2:13" ht="25.5" x14ac:dyDescent="0.25">
      <c r="B17" s="16" t="s">
        <v>333</v>
      </c>
      <c r="C17" s="58" t="s">
        <v>334</v>
      </c>
      <c r="D17" s="24">
        <v>340</v>
      </c>
      <c r="E17" s="25" t="s">
        <v>33</v>
      </c>
      <c r="F17" s="27" t="s">
        <v>299</v>
      </c>
      <c r="G17" s="26">
        <v>18</v>
      </c>
      <c r="H17" s="20">
        <v>450</v>
      </c>
      <c r="I17" s="65">
        <f>+Tabla338910[[#This Row],[PRECIO]]*Tabla338910[[#This Row],[EXISTENCIA]]</f>
        <v>8100</v>
      </c>
      <c r="M17" s="11"/>
    </row>
    <row r="18" spans="2:13" ht="25.5" x14ac:dyDescent="0.25">
      <c r="B18" s="16" t="s">
        <v>333</v>
      </c>
      <c r="C18" s="58" t="s">
        <v>334</v>
      </c>
      <c r="D18" s="24">
        <v>341</v>
      </c>
      <c r="E18" s="25" t="s">
        <v>33</v>
      </c>
      <c r="F18" s="27" t="s">
        <v>141</v>
      </c>
      <c r="G18" s="26">
        <v>15</v>
      </c>
      <c r="H18" s="20">
        <v>350</v>
      </c>
      <c r="I18" s="65">
        <f>+Tabla338910[[#This Row],[PRECIO]]*Tabla338910[[#This Row],[EXISTENCIA]]</f>
        <v>5250</v>
      </c>
      <c r="M18" s="11"/>
    </row>
    <row r="19" spans="2:13" ht="25.5" x14ac:dyDescent="0.25">
      <c r="B19" s="16" t="s">
        <v>333</v>
      </c>
      <c r="C19" s="58" t="s">
        <v>334</v>
      </c>
      <c r="D19" s="24">
        <v>523</v>
      </c>
      <c r="E19" s="25" t="s">
        <v>33</v>
      </c>
      <c r="F19" s="27" t="s">
        <v>298</v>
      </c>
      <c r="G19" s="26">
        <v>5</v>
      </c>
      <c r="H19" s="20">
        <v>415</v>
      </c>
      <c r="I19" s="65">
        <f>+Tabla338910[[#This Row],[PRECIO]]*Tabla338910[[#This Row],[EXISTENCIA]]</f>
        <v>2075</v>
      </c>
      <c r="M19" s="11"/>
    </row>
    <row r="20" spans="2:13" ht="25.5" x14ac:dyDescent="0.25">
      <c r="B20" s="16" t="s">
        <v>333</v>
      </c>
      <c r="C20" s="58" t="s">
        <v>334</v>
      </c>
      <c r="D20" s="24">
        <v>280</v>
      </c>
      <c r="E20" s="25" t="s">
        <v>33</v>
      </c>
      <c r="F20" s="27" t="s">
        <v>199</v>
      </c>
      <c r="G20" s="26">
        <v>29</v>
      </c>
      <c r="H20" s="20">
        <v>57</v>
      </c>
      <c r="I20" s="40">
        <f>+Tabla338910[[#This Row],[PRECIO]]*Tabla338910[[#This Row],[EXISTENCIA]]</f>
        <v>1653</v>
      </c>
      <c r="M20" s="11"/>
    </row>
    <row r="21" spans="2:13" ht="25.5" x14ac:dyDescent="0.25">
      <c r="B21" s="16" t="s">
        <v>333</v>
      </c>
      <c r="C21" s="58" t="s">
        <v>334</v>
      </c>
      <c r="D21" s="24">
        <v>281</v>
      </c>
      <c r="E21" s="25" t="s">
        <v>33</v>
      </c>
      <c r="F21" s="27" t="s">
        <v>106</v>
      </c>
      <c r="G21" s="26">
        <v>17</v>
      </c>
      <c r="H21" s="20">
        <v>57</v>
      </c>
      <c r="I21" s="40">
        <f>+Tabla338910[[#This Row],[PRECIO]]*Tabla338910[[#This Row],[EXISTENCIA]]</f>
        <v>969</v>
      </c>
      <c r="M21" s="11"/>
    </row>
    <row r="22" spans="2:13" ht="25.5" x14ac:dyDescent="0.25">
      <c r="B22" s="16" t="s">
        <v>333</v>
      </c>
      <c r="C22" s="58" t="s">
        <v>334</v>
      </c>
      <c r="D22" s="24">
        <v>503</v>
      </c>
      <c r="E22" s="25" t="s">
        <v>33</v>
      </c>
      <c r="F22" s="27" t="s">
        <v>297</v>
      </c>
      <c r="G22" s="26">
        <v>1</v>
      </c>
      <c r="H22" s="20">
        <v>393</v>
      </c>
      <c r="I22" s="64">
        <f>+Tabla338910[[#This Row],[PRECIO]]*Tabla338910[[#This Row],[EXISTENCIA]]</f>
        <v>393</v>
      </c>
      <c r="M22" s="11"/>
    </row>
    <row r="23" spans="2:13" ht="25.5" x14ac:dyDescent="0.25">
      <c r="B23" s="16" t="s">
        <v>333</v>
      </c>
      <c r="C23" s="58" t="s">
        <v>334</v>
      </c>
      <c r="D23" s="24">
        <v>610</v>
      </c>
      <c r="E23" s="25" t="s">
        <v>33</v>
      </c>
      <c r="F23" s="27" t="s">
        <v>296</v>
      </c>
      <c r="G23" s="26">
        <v>1</v>
      </c>
      <c r="H23" s="20">
        <v>2212.96</v>
      </c>
      <c r="I23" s="65">
        <f>+Tabla338910[[#This Row],[PRECIO]]*Tabla338910[[#This Row],[EXISTENCIA]]</f>
        <v>2212.96</v>
      </c>
      <c r="M23" s="11"/>
    </row>
    <row r="24" spans="2:13" ht="25.5" x14ac:dyDescent="0.25">
      <c r="B24" s="16" t="s">
        <v>333</v>
      </c>
      <c r="C24" s="58" t="s">
        <v>334</v>
      </c>
      <c r="D24" s="24">
        <v>414</v>
      </c>
      <c r="E24" s="25" t="s">
        <v>33</v>
      </c>
      <c r="F24" s="27" t="s">
        <v>198</v>
      </c>
      <c r="G24" s="26">
        <v>3</v>
      </c>
      <c r="H24" s="20">
        <v>1750</v>
      </c>
      <c r="I24" s="40">
        <f>+Tabla338910[[#This Row],[PRECIO]]*Tabla338910[[#This Row],[EXISTENCIA]]</f>
        <v>5250</v>
      </c>
      <c r="M24" s="11"/>
    </row>
    <row r="25" spans="2:13" ht="25.5" x14ac:dyDescent="0.25">
      <c r="B25" s="16" t="s">
        <v>333</v>
      </c>
      <c r="C25" s="58" t="s">
        <v>334</v>
      </c>
      <c r="D25" s="24">
        <v>406</v>
      </c>
      <c r="E25" s="25" t="s">
        <v>33</v>
      </c>
      <c r="F25" s="27" t="s">
        <v>197</v>
      </c>
      <c r="G25" s="26">
        <v>11</v>
      </c>
      <c r="H25" s="20">
        <v>350</v>
      </c>
      <c r="I25" s="40">
        <f>+Tabla338910[[#This Row],[PRECIO]]*Tabla338910[[#This Row],[EXISTENCIA]]</f>
        <v>3850</v>
      </c>
      <c r="M25" s="11"/>
    </row>
    <row r="26" spans="2:13" ht="25.5" x14ac:dyDescent="0.25">
      <c r="B26" s="16" t="s">
        <v>333</v>
      </c>
      <c r="C26" s="58" t="s">
        <v>334</v>
      </c>
      <c r="D26" s="24">
        <v>458</v>
      </c>
      <c r="E26" s="25" t="s">
        <v>33</v>
      </c>
      <c r="F26" s="27" t="s">
        <v>170</v>
      </c>
      <c r="G26" s="26">
        <v>14</v>
      </c>
      <c r="H26" s="20">
        <v>161</v>
      </c>
      <c r="I26" s="40">
        <f>+Tabla338910[[#This Row],[PRECIO]]*Tabla338910[[#This Row],[EXISTENCIA]]</f>
        <v>2254</v>
      </c>
      <c r="M26" s="11"/>
    </row>
    <row r="27" spans="2:13" ht="25.5" x14ac:dyDescent="0.25">
      <c r="B27" s="16" t="s">
        <v>333</v>
      </c>
      <c r="C27" s="58" t="s">
        <v>334</v>
      </c>
      <c r="D27" s="24">
        <v>408</v>
      </c>
      <c r="E27" s="25" t="s">
        <v>33</v>
      </c>
      <c r="F27" s="27" t="s">
        <v>196</v>
      </c>
      <c r="G27" s="26">
        <v>1</v>
      </c>
      <c r="H27" s="20">
        <v>310</v>
      </c>
      <c r="I27" s="40">
        <f>+Tabla338910[[#This Row],[PRECIO]]*Tabla338910[[#This Row],[EXISTENCIA]]</f>
        <v>310</v>
      </c>
      <c r="M27" s="11"/>
    </row>
    <row r="28" spans="2:13" ht="25.5" x14ac:dyDescent="0.25">
      <c r="B28" s="16" t="s">
        <v>333</v>
      </c>
      <c r="C28" s="58" t="s">
        <v>334</v>
      </c>
      <c r="D28" s="24">
        <v>203</v>
      </c>
      <c r="E28" s="25" t="s">
        <v>33</v>
      </c>
      <c r="F28" s="27" t="s">
        <v>105</v>
      </c>
      <c r="G28" s="26">
        <v>1</v>
      </c>
      <c r="H28" s="20">
        <v>1042.83</v>
      </c>
      <c r="I28" s="40">
        <f>+Tabla338910[[#This Row],[PRECIO]]*Tabla338910[[#This Row],[EXISTENCIA]]</f>
        <v>1042.83</v>
      </c>
      <c r="M28" s="11"/>
    </row>
    <row r="29" spans="2:13" ht="25.5" x14ac:dyDescent="0.25">
      <c r="B29" s="16" t="s">
        <v>333</v>
      </c>
      <c r="C29" s="58" t="s">
        <v>334</v>
      </c>
      <c r="D29" s="24">
        <v>583</v>
      </c>
      <c r="E29" s="25" t="s">
        <v>34</v>
      </c>
      <c r="F29" s="27" t="s">
        <v>295</v>
      </c>
      <c r="G29" s="26">
        <v>8</v>
      </c>
      <c r="H29" s="20">
        <v>8500</v>
      </c>
      <c r="I29" s="40">
        <f>+Tabla338910[[#This Row],[PRECIO]]*Tabla338910[[#This Row],[EXISTENCIA]]</f>
        <v>68000</v>
      </c>
      <c r="M29" s="11"/>
    </row>
    <row r="30" spans="2:13" ht="25.5" x14ac:dyDescent="0.25">
      <c r="B30" s="16" t="s">
        <v>333</v>
      </c>
      <c r="C30" s="58" t="s">
        <v>334</v>
      </c>
      <c r="D30" s="24">
        <v>582</v>
      </c>
      <c r="E30" s="25" t="s">
        <v>34</v>
      </c>
      <c r="F30" s="27" t="s">
        <v>294</v>
      </c>
      <c r="G30" s="26">
        <v>23</v>
      </c>
      <c r="H30" s="20">
        <v>3000</v>
      </c>
      <c r="I30" s="40">
        <f>+Tabla338910[[#This Row],[PRECIO]]*Tabla338910[[#This Row],[EXISTENCIA]]</f>
        <v>69000</v>
      </c>
      <c r="M30" s="11"/>
    </row>
    <row r="31" spans="2:13" ht="25.5" x14ac:dyDescent="0.25">
      <c r="B31" s="16" t="s">
        <v>333</v>
      </c>
      <c r="C31" s="58" t="s">
        <v>334</v>
      </c>
      <c r="D31" s="24">
        <v>374</v>
      </c>
      <c r="E31" s="25" t="s">
        <v>33</v>
      </c>
      <c r="F31" s="27" t="s">
        <v>140</v>
      </c>
      <c r="G31" s="26">
        <v>27</v>
      </c>
      <c r="H31" s="20">
        <v>375</v>
      </c>
      <c r="I31" s="65">
        <f>+Tabla338910[[#This Row],[PRECIO]]*Tabla338910[[#This Row],[EXISTENCIA]]</f>
        <v>10125</v>
      </c>
      <c r="M31" s="11"/>
    </row>
    <row r="32" spans="2:13" ht="25.5" x14ac:dyDescent="0.25">
      <c r="B32" s="16" t="s">
        <v>333</v>
      </c>
      <c r="C32" s="58" t="s">
        <v>334</v>
      </c>
      <c r="D32" s="24">
        <v>373</v>
      </c>
      <c r="E32" s="25" t="s">
        <v>33</v>
      </c>
      <c r="F32" s="27" t="s">
        <v>208</v>
      </c>
      <c r="G32" s="26">
        <v>15</v>
      </c>
      <c r="H32" s="20">
        <v>345</v>
      </c>
      <c r="I32" s="40">
        <f>+Tabla338910[[#This Row],[PRECIO]]*Tabla338910[[#This Row],[EXISTENCIA]]</f>
        <v>5175</v>
      </c>
      <c r="M32" s="11"/>
    </row>
    <row r="33" spans="2:13" ht="25.5" x14ac:dyDescent="0.25">
      <c r="B33" s="16" t="s">
        <v>333</v>
      </c>
      <c r="C33" s="58" t="s">
        <v>334</v>
      </c>
      <c r="D33" s="24">
        <v>425</v>
      </c>
      <c r="E33" s="25" t="s">
        <v>34</v>
      </c>
      <c r="F33" s="27" t="s">
        <v>145</v>
      </c>
      <c r="G33" s="26">
        <v>12</v>
      </c>
      <c r="H33" s="20">
        <v>180</v>
      </c>
      <c r="I33" s="40">
        <f>+Tabla338910[[#This Row],[PRECIO]]*Tabla338910[[#This Row],[EXISTENCIA]]</f>
        <v>2160</v>
      </c>
      <c r="M33" s="11"/>
    </row>
    <row r="34" spans="2:13" ht="25.5" x14ac:dyDescent="0.25">
      <c r="B34" s="16" t="s">
        <v>333</v>
      </c>
      <c r="C34" s="58" t="s">
        <v>334</v>
      </c>
      <c r="D34" s="24">
        <v>412</v>
      </c>
      <c r="E34" s="25" t="s">
        <v>34</v>
      </c>
      <c r="F34" s="27" t="s">
        <v>195</v>
      </c>
      <c r="G34" s="26">
        <v>3</v>
      </c>
      <c r="H34" s="20">
        <v>500</v>
      </c>
      <c r="I34" s="40">
        <f>+Tabla338910[[#This Row],[PRECIO]]*Tabla338910[[#This Row],[EXISTENCIA]]</f>
        <v>1500</v>
      </c>
      <c r="M34" s="11"/>
    </row>
    <row r="35" spans="2:13" ht="25.5" x14ac:dyDescent="0.25">
      <c r="B35" s="16" t="s">
        <v>333</v>
      </c>
      <c r="C35" s="58" t="s">
        <v>334</v>
      </c>
      <c r="D35" s="24">
        <v>173</v>
      </c>
      <c r="E35" s="25" t="s">
        <v>33</v>
      </c>
      <c r="F35" s="27" t="s">
        <v>104</v>
      </c>
      <c r="G35" s="26">
        <v>2</v>
      </c>
      <c r="H35" s="20">
        <v>465</v>
      </c>
      <c r="I35" s="40">
        <f>+Tabla338910[[#This Row],[PRECIO]]*Tabla338910[[#This Row],[EXISTENCIA]]</f>
        <v>930</v>
      </c>
      <c r="M35" s="11"/>
    </row>
    <row r="36" spans="2:13" ht="25.5" x14ac:dyDescent="0.25">
      <c r="B36" s="16" t="s">
        <v>333</v>
      </c>
      <c r="C36" s="58" t="s">
        <v>334</v>
      </c>
      <c r="D36" s="24">
        <v>345</v>
      </c>
      <c r="E36" s="25" t="s">
        <v>33</v>
      </c>
      <c r="F36" s="27" t="s">
        <v>293</v>
      </c>
      <c r="G36" s="26">
        <v>1</v>
      </c>
      <c r="H36" s="20">
        <v>523</v>
      </c>
      <c r="I36" s="40">
        <f>+Tabla338910[[#This Row],[PRECIO]]*Tabla338910[[#This Row],[EXISTENCIA]]</f>
        <v>523</v>
      </c>
      <c r="M36" s="11"/>
    </row>
    <row r="37" spans="2:13" ht="25.5" x14ac:dyDescent="0.25">
      <c r="B37" s="16" t="s">
        <v>333</v>
      </c>
      <c r="C37" s="58" t="s">
        <v>334</v>
      </c>
      <c r="D37" s="24">
        <v>347</v>
      </c>
      <c r="E37" s="25" t="s">
        <v>33</v>
      </c>
      <c r="F37" s="27" t="s">
        <v>292</v>
      </c>
      <c r="G37" s="26">
        <v>4</v>
      </c>
      <c r="H37" s="20">
        <v>170</v>
      </c>
      <c r="I37" s="40">
        <f>+Tabla338910[[#This Row],[PRECIO]]*Tabla338910[[#This Row],[EXISTENCIA]]</f>
        <v>680</v>
      </c>
      <c r="M37" s="11"/>
    </row>
    <row r="38" spans="2:13" ht="25.5" x14ac:dyDescent="0.25">
      <c r="B38" s="16" t="s">
        <v>333</v>
      </c>
      <c r="C38" s="58" t="s">
        <v>334</v>
      </c>
      <c r="D38" s="24">
        <v>601</v>
      </c>
      <c r="E38" s="25" t="s">
        <v>33</v>
      </c>
      <c r="F38" s="27" t="s">
        <v>291</v>
      </c>
      <c r="G38" s="26">
        <v>4</v>
      </c>
      <c r="H38" s="20">
        <v>420</v>
      </c>
      <c r="I38" s="40">
        <f>+Tabla338910[[#This Row],[PRECIO]]*Tabla338910[[#This Row],[EXISTENCIA]]</f>
        <v>1680</v>
      </c>
      <c r="M38" s="11"/>
    </row>
    <row r="39" spans="2:13" ht="25.5" x14ac:dyDescent="0.25">
      <c r="B39" s="16" t="s">
        <v>333</v>
      </c>
      <c r="C39" s="58" t="s">
        <v>334</v>
      </c>
      <c r="D39" s="24">
        <v>209</v>
      </c>
      <c r="E39" s="25" t="s">
        <v>33</v>
      </c>
      <c r="F39" s="27" t="s">
        <v>290</v>
      </c>
      <c r="G39" s="26">
        <v>2</v>
      </c>
      <c r="H39" s="20">
        <v>489.61</v>
      </c>
      <c r="I39" s="40">
        <f>+Tabla338910[[#This Row],[PRECIO]]*Tabla338910[[#This Row],[EXISTENCIA]]</f>
        <v>979.22</v>
      </c>
      <c r="M39" s="11"/>
    </row>
    <row r="40" spans="2:13" ht="25.5" x14ac:dyDescent="0.25">
      <c r="B40" s="16" t="s">
        <v>333</v>
      </c>
      <c r="C40" s="58" t="s">
        <v>334</v>
      </c>
      <c r="D40" s="24">
        <v>351</v>
      </c>
      <c r="E40" s="25" t="s">
        <v>36</v>
      </c>
      <c r="F40" s="27" t="s">
        <v>139</v>
      </c>
      <c r="G40" s="26">
        <v>7</v>
      </c>
      <c r="H40" s="20">
        <v>350</v>
      </c>
      <c r="I40" s="65">
        <f>+Tabla338910[[#This Row],[PRECIO]]*Tabla338910[[#This Row],[EXISTENCIA]]</f>
        <v>2450</v>
      </c>
      <c r="M40" s="11"/>
    </row>
    <row r="41" spans="2:13" ht="25.5" x14ac:dyDescent="0.25">
      <c r="B41" s="16" t="s">
        <v>333</v>
      </c>
      <c r="C41" s="58" t="s">
        <v>334</v>
      </c>
      <c r="D41" s="24">
        <v>356</v>
      </c>
      <c r="E41" s="25" t="s">
        <v>33</v>
      </c>
      <c r="F41" s="27" t="s">
        <v>138</v>
      </c>
      <c r="G41" s="26">
        <v>38</v>
      </c>
      <c r="H41" s="20">
        <v>215</v>
      </c>
      <c r="I41" s="64">
        <f>+Tabla338910[[#This Row],[PRECIO]]*Tabla338910[[#This Row],[EXISTENCIA]]</f>
        <v>8170</v>
      </c>
      <c r="M41" s="11"/>
    </row>
    <row r="42" spans="2:13" ht="25.5" x14ac:dyDescent="0.25">
      <c r="B42" s="16" t="s">
        <v>333</v>
      </c>
      <c r="C42" s="58" t="s">
        <v>334</v>
      </c>
      <c r="D42" s="24">
        <v>354</v>
      </c>
      <c r="E42" s="25" t="s">
        <v>33</v>
      </c>
      <c r="F42" s="27" t="s">
        <v>137</v>
      </c>
      <c r="G42" s="26">
        <v>4</v>
      </c>
      <c r="H42" s="20">
        <v>185</v>
      </c>
      <c r="I42" s="40">
        <f>+Tabla338910[[#This Row],[PRECIO]]*Tabla338910[[#This Row],[EXISTENCIA]]</f>
        <v>740</v>
      </c>
      <c r="M42" s="11"/>
    </row>
    <row r="43" spans="2:13" ht="25.5" x14ac:dyDescent="0.25">
      <c r="B43" s="16" t="s">
        <v>333</v>
      </c>
      <c r="C43" s="58" t="s">
        <v>334</v>
      </c>
      <c r="D43" s="24">
        <v>198</v>
      </c>
      <c r="E43" s="25" t="s">
        <v>33</v>
      </c>
      <c r="F43" s="27" t="s">
        <v>211</v>
      </c>
      <c r="G43" s="26">
        <v>1</v>
      </c>
      <c r="H43" s="20">
        <v>1295</v>
      </c>
      <c r="I43" s="40">
        <f>+Tabla338910[[#This Row],[PRECIO]]*Tabla338910[[#This Row],[EXISTENCIA]]</f>
        <v>1295</v>
      </c>
      <c r="M43" s="11"/>
    </row>
    <row r="44" spans="2:13" ht="25.5" x14ac:dyDescent="0.25">
      <c r="B44" s="16" t="s">
        <v>333</v>
      </c>
      <c r="C44" s="58" t="s">
        <v>334</v>
      </c>
      <c r="D44" s="24">
        <v>201</v>
      </c>
      <c r="E44" s="25" t="s">
        <v>33</v>
      </c>
      <c r="F44" s="27" t="s">
        <v>217</v>
      </c>
      <c r="G44" s="26">
        <v>5</v>
      </c>
      <c r="H44" s="20">
        <v>1020</v>
      </c>
      <c r="I44" s="64">
        <f>+Tabla338910[[#This Row],[PRECIO]]*Tabla338910[[#This Row],[EXISTENCIA]]</f>
        <v>5100</v>
      </c>
      <c r="M44" s="11"/>
    </row>
    <row r="45" spans="2:13" ht="25.5" x14ac:dyDescent="0.25">
      <c r="B45" s="16" t="s">
        <v>333</v>
      </c>
      <c r="C45" s="58" t="s">
        <v>334</v>
      </c>
      <c r="D45" s="24">
        <v>525</v>
      </c>
      <c r="E45" s="25" t="s">
        <v>90</v>
      </c>
      <c r="F45" s="27" t="s">
        <v>289</v>
      </c>
      <c r="G45" s="26">
        <v>5</v>
      </c>
      <c r="H45" s="20">
        <v>540</v>
      </c>
      <c r="I45" s="40">
        <f>+Tabla338910[[#This Row],[PRECIO]]*Tabla338910[[#This Row],[EXISTENCIA]]</f>
        <v>2700</v>
      </c>
      <c r="M45" s="11"/>
    </row>
    <row r="46" spans="2:13" ht="25.5" x14ac:dyDescent="0.25">
      <c r="B46" s="16" t="s">
        <v>333</v>
      </c>
      <c r="C46" s="58" t="s">
        <v>334</v>
      </c>
      <c r="D46" s="24">
        <v>526</v>
      </c>
      <c r="E46" s="25" t="s">
        <v>98</v>
      </c>
      <c r="F46" s="27" t="s">
        <v>288</v>
      </c>
      <c r="G46" s="26">
        <v>100</v>
      </c>
      <c r="H46" s="20">
        <v>108</v>
      </c>
      <c r="I46" s="40">
        <f>+Tabla338910[[#This Row],[PRECIO]]*Tabla338910[[#This Row],[EXISTENCIA]]</f>
        <v>10800</v>
      </c>
      <c r="M46" s="11"/>
    </row>
    <row r="47" spans="2:13" ht="25.5" x14ac:dyDescent="0.25">
      <c r="B47" s="16" t="s">
        <v>333</v>
      </c>
      <c r="C47" s="58" t="s">
        <v>334</v>
      </c>
      <c r="D47" s="24">
        <v>613</v>
      </c>
      <c r="E47" s="25" t="s">
        <v>33</v>
      </c>
      <c r="F47" s="27" t="s">
        <v>287</v>
      </c>
      <c r="G47" s="26">
        <v>1</v>
      </c>
      <c r="H47" s="20">
        <v>15168.14</v>
      </c>
      <c r="I47" s="40">
        <f>+Tabla338910[[#This Row],[PRECIO]]*Tabla338910[[#This Row],[EXISTENCIA]]</f>
        <v>15168.14</v>
      </c>
    </row>
    <row r="48" spans="2:13" ht="25.5" x14ac:dyDescent="0.25">
      <c r="B48" s="16" t="s">
        <v>333</v>
      </c>
      <c r="C48" s="58" t="s">
        <v>334</v>
      </c>
      <c r="D48" s="24">
        <v>355</v>
      </c>
      <c r="E48" s="25" t="s">
        <v>33</v>
      </c>
      <c r="F48" s="27" t="s">
        <v>286</v>
      </c>
      <c r="G48" s="26">
        <v>4</v>
      </c>
      <c r="H48" s="20">
        <v>85</v>
      </c>
      <c r="I48" s="40">
        <f>+Tabla338910[[#This Row],[PRECIO]]*Tabla338910[[#This Row],[EXISTENCIA]]</f>
        <v>340</v>
      </c>
    </row>
    <row r="49" spans="2:9" ht="25.5" x14ac:dyDescent="0.25">
      <c r="B49" s="16" t="s">
        <v>333</v>
      </c>
      <c r="C49" s="58" t="s">
        <v>334</v>
      </c>
      <c r="D49" s="24">
        <v>470</v>
      </c>
      <c r="E49" s="25" t="s">
        <v>33</v>
      </c>
      <c r="F49" s="27" t="s">
        <v>169</v>
      </c>
      <c r="G49" s="26">
        <v>2</v>
      </c>
      <c r="H49" s="20">
        <v>325</v>
      </c>
      <c r="I49" s="64">
        <f>+Tabla338910[[#This Row],[PRECIO]]*Tabla338910[[#This Row],[EXISTENCIA]]</f>
        <v>650</v>
      </c>
    </row>
    <row r="50" spans="2:9" ht="25.5" x14ac:dyDescent="0.25">
      <c r="B50" s="16" t="s">
        <v>333</v>
      </c>
      <c r="C50" s="58" t="s">
        <v>334</v>
      </c>
      <c r="D50" s="24">
        <v>194</v>
      </c>
      <c r="E50" s="25" t="s">
        <v>33</v>
      </c>
      <c r="F50" s="27" t="s">
        <v>136</v>
      </c>
      <c r="G50" s="26">
        <v>11</v>
      </c>
      <c r="H50" s="20">
        <v>600</v>
      </c>
      <c r="I50" s="40">
        <f>+Tabla338910[[#This Row],[PRECIO]]*Tabla338910[[#This Row],[EXISTENCIA]]</f>
        <v>6600</v>
      </c>
    </row>
    <row r="51" spans="2:9" ht="25.5" x14ac:dyDescent="0.25">
      <c r="B51" s="16" t="s">
        <v>333</v>
      </c>
      <c r="C51" s="58" t="s">
        <v>334</v>
      </c>
      <c r="D51" s="24">
        <v>628</v>
      </c>
      <c r="E51" s="25" t="s">
        <v>33</v>
      </c>
      <c r="F51" s="27" t="s">
        <v>329</v>
      </c>
      <c r="G51" s="82">
        <v>4</v>
      </c>
      <c r="H51" s="70">
        <v>154</v>
      </c>
      <c r="I51" s="84">
        <f>+Tabla338910[[#This Row],[PRECIO]]*Tabla338910[[#This Row],[EXISTENCIA]]</f>
        <v>616</v>
      </c>
    </row>
    <row r="52" spans="2:9" ht="25.5" x14ac:dyDescent="0.25">
      <c r="B52" s="16" t="s">
        <v>333</v>
      </c>
      <c r="C52" s="58" t="s">
        <v>334</v>
      </c>
      <c r="D52" s="24">
        <v>629</v>
      </c>
      <c r="E52" s="25" t="s">
        <v>33</v>
      </c>
      <c r="F52" s="27" t="s">
        <v>330</v>
      </c>
      <c r="G52" s="82">
        <v>4</v>
      </c>
      <c r="H52" s="70">
        <v>681.79</v>
      </c>
      <c r="I52" s="84">
        <f>+Tabla338910[[#This Row],[PRECIO]]*Tabla338910[[#This Row],[EXISTENCIA]]</f>
        <v>2727.16</v>
      </c>
    </row>
    <row r="53" spans="2:9" ht="25.5" x14ac:dyDescent="0.25">
      <c r="B53" s="16" t="s">
        <v>333</v>
      </c>
      <c r="C53" s="58" t="s">
        <v>334</v>
      </c>
      <c r="D53" s="24">
        <v>630</v>
      </c>
      <c r="E53" s="25" t="s">
        <v>33</v>
      </c>
      <c r="F53" s="27" t="s">
        <v>331</v>
      </c>
      <c r="G53" s="82">
        <v>4</v>
      </c>
      <c r="H53" s="70">
        <v>828.47</v>
      </c>
      <c r="I53" s="84">
        <f>+Tabla338910[[#This Row],[PRECIO]]*Tabla338910[[#This Row],[EXISTENCIA]]</f>
        <v>3313.88</v>
      </c>
    </row>
    <row r="54" spans="2:9" ht="25.5" x14ac:dyDescent="0.25">
      <c r="B54" s="16" t="s">
        <v>333</v>
      </c>
      <c r="C54" s="58" t="s">
        <v>334</v>
      </c>
      <c r="D54" s="24">
        <v>602</v>
      </c>
      <c r="E54" s="25" t="s">
        <v>33</v>
      </c>
      <c r="F54" s="27" t="s">
        <v>285</v>
      </c>
      <c r="G54" s="26">
        <v>4</v>
      </c>
      <c r="H54" s="20">
        <v>557.4</v>
      </c>
      <c r="I54" s="40">
        <f>+Tabla338910[[#This Row],[PRECIO]]*Tabla338910[[#This Row],[EXISTENCIA]]</f>
        <v>2229.6</v>
      </c>
    </row>
    <row r="55" spans="2:9" ht="25.5" x14ac:dyDescent="0.25">
      <c r="B55" s="16" t="s">
        <v>333</v>
      </c>
      <c r="C55" s="58" t="s">
        <v>334</v>
      </c>
      <c r="D55" s="24">
        <v>357</v>
      </c>
      <c r="E55" s="25" t="s">
        <v>33</v>
      </c>
      <c r="F55" s="27" t="s">
        <v>135</v>
      </c>
      <c r="G55" s="26">
        <v>4</v>
      </c>
      <c r="H55" s="20">
        <v>5800</v>
      </c>
      <c r="I55" s="40">
        <f>+Tabla338910[[#This Row],[PRECIO]]*Tabla338910[[#This Row],[EXISTENCIA]]</f>
        <v>23200</v>
      </c>
    </row>
    <row r="56" spans="2:9" ht="25.5" x14ac:dyDescent="0.25">
      <c r="B56" s="16" t="s">
        <v>333</v>
      </c>
      <c r="C56" s="58" t="s">
        <v>334</v>
      </c>
      <c r="D56" s="24">
        <v>604</v>
      </c>
      <c r="E56" s="25" t="s">
        <v>33</v>
      </c>
      <c r="F56" s="27" t="s">
        <v>284</v>
      </c>
      <c r="G56" s="26">
        <v>2</v>
      </c>
      <c r="H56" s="20">
        <v>863</v>
      </c>
      <c r="I56" s="40">
        <f>+Tabla338910[[#This Row],[PRECIO]]*Tabla338910[[#This Row],[EXISTENCIA]]</f>
        <v>1726</v>
      </c>
    </row>
    <row r="57" spans="2:9" ht="25.5" x14ac:dyDescent="0.25">
      <c r="B57" s="16" t="s">
        <v>333</v>
      </c>
      <c r="C57" s="58" t="s">
        <v>334</v>
      </c>
      <c r="D57" s="24">
        <v>534</v>
      </c>
      <c r="E57" s="25" t="s">
        <v>33</v>
      </c>
      <c r="F57" s="27" t="s">
        <v>283</v>
      </c>
      <c r="G57" s="26">
        <v>21</v>
      </c>
      <c r="H57" s="20">
        <v>1400</v>
      </c>
      <c r="I57" s="40">
        <f>+Tabla338910[[#This Row],[PRECIO]]*Tabla338910[[#This Row],[EXISTENCIA]]</f>
        <v>29400</v>
      </c>
    </row>
    <row r="58" spans="2:9" ht="25.5" x14ac:dyDescent="0.25">
      <c r="B58" s="16" t="s">
        <v>333</v>
      </c>
      <c r="C58" s="58" t="s">
        <v>334</v>
      </c>
      <c r="D58" s="24">
        <v>501</v>
      </c>
      <c r="E58" s="25" t="s">
        <v>39</v>
      </c>
      <c r="F58" s="27" t="s">
        <v>282</v>
      </c>
      <c r="G58" s="26">
        <v>2</v>
      </c>
      <c r="H58" s="20">
        <v>247</v>
      </c>
      <c r="I58" s="40">
        <f>+Tabla338910[[#This Row],[PRECIO]]*Tabla338910[[#This Row],[EXISTENCIA]]</f>
        <v>494</v>
      </c>
    </row>
    <row r="59" spans="2:9" ht="25.5" x14ac:dyDescent="0.25">
      <c r="B59" s="16" t="s">
        <v>333</v>
      </c>
      <c r="C59" s="58" t="s">
        <v>334</v>
      </c>
      <c r="D59" s="24">
        <v>360</v>
      </c>
      <c r="E59" s="25" t="s">
        <v>33</v>
      </c>
      <c r="F59" s="27" t="s">
        <v>134</v>
      </c>
      <c r="G59" s="26">
        <v>9</v>
      </c>
      <c r="H59" s="20">
        <v>40</v>
      </c>
      <c r="I59" s="40">
        <f>+Tabla338910[[#This Row],[PRECIO]]*Tabla338910[[#This Row],[EXISTENCIA]]</f>
        <v>360</v>
      </c>
    </row>
    <row r="60" spans="2:9" ht="24.75" customHeight="1" x14ac:dyDescent="0.25">
      <c r="B60" s="16" t="s">
        <v>333</v>
      </c>
      <c r="C60" s="58" t="s">
        <v>334</v>
      </c>
      <c r="D60" s="24">
        <v>189</v>
      </c>
      <c r="E60" s="25" t="s">
        <v>33</v>
      </c>
      <c r="F60" s="27" t="s">
        <v>209</v>
      </c>
      <c r="G60" s="26">
        <v>26</v>
      </c>
      <c r="H60" s="20">
        <v>85</v>
      </c>
      <c r="I60" s="40">
        <f>+Tabla338910[[#This Row],[PRECIO]]*Tabla338910[[#This Row],[EXISTENCIA]]</f>
        <v>2210</v>
      </c>
    </row>
    <row r="61" spans="2:9" ht="25.5" x14ac:dyDescent="0.25">
      <c r="B61" s="16" t="s">
        <v>333</v>
      </c>
      <c r="C61" s="58" t="s">
        <v>334</v>
      </c>
      <c r="D61" s="24">
        <v>527</v>
      </c>
      <c r="E61" s="25" t="s">
        <v>33</v>
      </c>
      <c r="F61" s="27" t="s">
        <v>210</v>
      </c>
      <c r="G61" s="26">
        <v>5</v>
      </c>
      <c r="H61" s="20">
        <v>310</v>
      </c>
      <c r="I61" s="40">
        <f>+Tabla338910[[#This Row],[PRECIO]]*Tabla338910[[#This Row],[EXISTENCIA]]</f>
        <v>1550</v>
      </c>
    </row>
    <row r="62" spans="2:9" ht="25.5" x14ac:dyDescent="0.25">
      <c r="B62" s="16" t="s">
        <v>333</v>
      </c>
      <c r="C62" s="58" t="s">
        <v>334</v>
      </c>
      <c r="D62" s="24">
        <v>607</v>
      </c>
      <c r="E62" s="25" t="s">
        <v>33</v>
      </c>
      <c r="F62" s="27" t="s">
        <v>281</v>
      </c>
      <c r="G62" s="26">
        <v>1</v>
      </c>
      <c r="H62" s="20">
        <v>457.63</v>
      </c>
      <c r="I62" s="40">
        <f>+Tabla338910[[#This Row],[PRECIO]]*Tabla338910[[#This Row],[EXISTENCIA]]</f>
        <v>457.63</v>
      </c>
    </row>
    <row r="63" spans="2:9" ht="25.5" x14ac:dyDescent="0.25">
      <c r="B63" s="16" t="s">
        <v>333</v>
      </c>
      <c r="C63" s="58" t="s">
        <v>334</v>
      </c>
      <c r="D63" s="24">
        <v>608</v>
      </c>
      <c r="E63" s="25" t="s">
        <v>33</v>
      </c>
      <c r="F63" s="27" t="s">
        <v>280</v>
      </c>
      <c r="G63" s="26">
        <v>1</v>
      </c>
      <c r="H63" s="20">
        <v>1228.81</v>
      </c>
      <c r="I63" s="40">
        <f>+Tabla338910[[#This Row],[PRECIO]]*Tabla338910[[#This Row],[EXISTENCIA]]</f>
        <v>1228.81</v>
      </c>
    </row>
    <row r="64" spans="2:9" ht="25.5" x14ac:dyDescent="0.25">
      <c r="B64" s="16" t="s">
        <v>333</v>
      </c>
      <c r="C64" s="58" t="s">
        <v>334</v>
      </c>
      <c r="D64" s="24">
        <v>464</v>
      </c>
      <c r="E64" s="25" t="s">
        <v>33</v>
      </c>
      <c r="F64" s="27" t="s">
        <v>168</v>
      </c>
      <c r="G64" s="26">
        <v>17</v>
      </c>
      <c r="H64" s="20">
        <v>115</v>
      </c>
      <c r="I64" s="40">
        <f>+Tabla338910[[#This Row],[PRECIO]]*Tabla338910[[#This Row],[EXISTENCIA]]</f>
        <v>1955</v>
      </c>
    </row>
    <row r="65" spans="2:9" ht="25.5" x14ac:dyDescent="0.25">
      <c r="B65" s="16" t="s">
        <v>333</v>
      </c>
      <c r="C65" s="58" t="s">
        <v>334</v>
      </c>
      <c r="D65" s="24">
        <v>472</v>
      </c>
      <c r="E65" s="25" t="s">
        <v>33</v>
      </c>
      <c r="F65" s="27" t="s">
        <v>167</v>
      </c>
      <c r="G65" s="26">
        <v>3</v>
      </c>
      <c r="H65" s="20">
        <v>1200</v>
      </c>
      <c r="I65" s="40">
        <f>+Tabla338910[[#This Row],[PRECIO]]*Tabla338910[[#This Row],[EXISTENCIA]]</f>
        <v>3600</v>
      </c>
    </row>
    <row r="66" spans="2:9" ht="25.5" x14ac:dyDescent="0.25">
      <c r="B66" s="16" t="s">
        <v>333</v>
      </c>
      <c r="C66" s="58" t="s">
        <v>334</v>
      </c>
      <c r="D66" s="24">
        <v>411</v>
      </c>
      <c r="E66" s="25" t="s">
        <v>33</v>
      </c>
      <c r="F66" s="27" t="s">
        <v>178</v>
      </c>
      <c r="G66" s="26">
        <v>17</v>
      </c>
      <c r="H66" s="20">
        <v>1620</v>
      </c>
      <c r="I66" s="40">
        <f>+Tabla338910[[#This Row],[PRECIO]]*Tabla338910[[#This Row],[EXISTENCIA]]</f>
        <v>27540</v>
      </c>
    </row>
    <row r="67" spans="2:9" ht="25.5" x14ac:dyDescent="0.25">
      <c r="B67" s="16" t="s">
        <v>333</v>
      </c>
      <c r="C67" s="58" t="s">
        <v>334</v>
      </c>
      <c r="D67" s="24">
        <v>509</v>
      </c>
      <c r="E67" s="25" t="s">
        <v>33</v>
      </c>
      <c r="F67" s="27" t="s">
        <v>279</v>
      </c>
      <c r="G67" s="26">
        <v>40</v>
      </c>
      <c r="H67" s="20">
        <v>889</v>
      </c>
      <c r="I67" s="40">
        <f>+Tabla338910[[#This Row],[PRECIO]]*Tabla338910[[#This Row],[EXISTENCIA]]</f>
        <v>35560</v>
      </c>
    </row>
    <row r="68" spans="2:9" ht="25.5" x14ac:dyDescent="0.25">
      <c r="B68" s="16" t="s">
        <v>333</v>
      </c>
      <c r="C68" s="58" t="s">
        <v>334</v>
      </c>
      <c r="D68" s="24">
        <v>576</v>
      </c>
      <c r="E68" s="25" t="s">
        <v>33</v>
      </c>
      <c r="F68" s="27" t="s">
        <v>278</v>
      </c>
      <c r="G68" s="26">
        <v>7</v>
      </c>
      <c r="H68" s="20">
        <v>2890</v>
      </c>
      <c r="I68" s="40">
        <f>+Tabla338910[[#This Row],[PRECIO]]*Tabla338910[[#This Row],[EXISTENCIA]]</f>
        <v>20230</v>
      </c>
    </row>
    <row r="69" spans="2:9" ht="25.5" x14ac:dyDescent="0.25">
      <c r="B69" s="16" t="s">
        <v>333</v>
      </c>
      <c r="C69" s="58" t="s">
        <v>334</v>
      </c>
      <c r="D69" s="24">
        <v>410</v>
      </c>
      <c r="E69" s="25" t="s">
        <v>33</v>
      </c>
      <c r="F69" s="27" t="s">
        <v>277</v>
      </c>
      <c r="G69" s="26">
        <v>29</v>
      </c>
      <c r="H69" s="20">
        <v>1720</v>
      </c>
      <c r="I69" s="40">
        <f>+Tabla338910[[#This Row],[PRECIO]]*Tabla338910[[#This Row],[EXISTENCIA]]</f>
        <v>49880</v>
      </c>
    </row>
    <row r="70" spans="2:9" ht="25.5" x14ac:dyDescent="0.25">
      <c r="B70" s="16" t="s">
        <v>333</v>
      </c>
      <c r="C70" s="58" t="s">
        <v>334</v>
      </c>
      <c r="D70" s="24">
        <v>367</v>
      </c>
      <c r="E70" s="25" t="s">
        <v>33</v>
      </c>
      <c r="F70" s="27" t="s">
        <v>133</v>
      </c>
      <c r="G70" s="26">
        <v>3</v>
      </c>
      <c r="H70" s="20">
        <v>150</v>
      </c>
      <c r="I70" s="40">
        <f>+Tabla338910[[#This Row],[PRECIO]]*Tabla338910[[#This Row],[EXISTENCIA]]</f>
        <v>450</v>
      </c>
    </row>
    <row r="71" spans="2:9" ht="25.5" x14ac:dyDescent="0.25">
      <c r="B71" s="16" t="s">
        <v>333</v>
      </c>
      <c r="C71" s="58" t="s">
        <v>334</v>
      </c>
      <c r="D71" s="24">
        <v>366</v>
      </c>
      <c r="E71" s="25" t="s">
        <v>33</v>
      </c>
      <c r="F71" s="27" t="s">
        <v>132</v>
      </c>
      <c r="G71" s="26">
        <v>4</v>
      </c>
      <c r="H71" s="20">
        <v>200</v>
      </c>
      <c r="I71" s="40">
        <f>+Tabla338910[[#This Row],[PRECIO]]*Tabla338910[[#This Row],[EXISTENCIA]]</f>
        <v>800</v>
      </c>
    </row>
    <row r="72" spans="2:9" ht="25.5" x14ac:dyDescent="0.25">
      <c r="B72" s="16" t="s">
        <v>333</v>
      </c>
      <c r="C72" s="58" t="s">
        <v>334</v>
      </c>
      <c r="D72" s="24">
        <v>365</v>
      </c>
      <c r="E72" s="25" t="s">
        <v>33</v>
      </c>
      <c r="F72" s="27" t="s">
        <v>131</v>
      </c>
      <c r="G72" s="26">
        <v>2</v>
      </c>
      <c r="H72" s="20">
        <v>1800</v>
      </c>
      <c r="I72" s="40">
        <f>+Tabla338910[[#This Row],[PRECIO]]*Tabla338910[[#This Row],[EXISTENCIA]]</f>
        <v>3600</v>
      </c>
    </row>
    <row r="73" spans="2:9" ht="25.5" x14ac:dyDescent="0.25">
      <c r="B73" s="16" t="s">
        <v>333</v>
      </c>
      <c r="C73" s="58" t="s">
        <v>334</v>
      </c>
      <c r="D73" s="24">
        <v>338</v>
      </c>
      <c r="E73" s="25" t="s">
        <v>33</v>
      </c>
      <c r="F73" s="27" t="s">
        <v>130</v>
      </c>
      <c r="G73" s="26">
        <v>6</v>
      </c>
      <c r="H73" s="20">
        <v>95</v>
      </c>
      <c r="I73" s="40">
        <f>+Tabla338910[[#This Row],[PRECIO]]*Tabla338910[[#This Row],[EXISTENCIA]]</f>
        <v>570</v>
      </c>
    </row>
    <row r="74" spans="2:9" ht="25.5" x14ac:dyDescent="0.25">
      <c r="B74" s="16" t="s">
        <v>333</v>
      </c>
      <c r="C74" s="58" t="s">
        <v>334</v>
      </c>
      <c r="D74" s="24">
        <v>368</v>
      </c>
      <c r="E74" s="25" t="s">
        <v>33</v>
      </c>
      <c r="F74" s="27" t="s">
        <v>194</v>
      </c>
      <c r="G74" s="26">
        <v>24</v>
      </c>
      <c r="H74" s="20">
        <v>240</v>
      </c>
      <c r="I74" s="65">
        <f>+Tabla338910[[#This Row],[PRECIO]]*Tabla338910[[#This Row],[EXISTENCIA]]</f>
        <v>5760</v>
      </c>
    </row>
    <row r="75" spans="2:9" ht="25.5" x14ac:dyDescent="0.25">
      <c r="B75" s="16" t="s">
        <v>333</v>
      </c>
      <c r="C75" s="58" t="s">
        <v>334</v>
      </c>
      <c r="D75" s="24">
        <v>369</v>
      </c>
      <c r="E75" s="25" t="s">
        <v>33</v>
      </c>
      <c r="F75" s="27" t="s">
        <v>193</v>
      </c>
      <c r="G75" s="26">
        <v>16</v>
      </c>
      <c r="H75" s="20">
        <v>508</v>
      </c>
      <c r="I75" s="40">
        <f>+Tabla338910[[#This Row],[PRECIO]]*Tabla338910[[#This Row],[EXISTENCIA]]</f>
        <v>8128</v>
      </c>
    </row>
    <row r="76" spans="2:9" ht="25.5" x14ac:dyDescent="0.25">
      <c r="B76" s="16" t="s">
        <v>333</v>
      </c>
      <c r="C76" s="58" t="s">
        <v>334</v>
      </c>
      <c r="D76" s="24">
        <v>175</v>
      </c>
      <c r="E76" s="25" t="s">
        <v>33</v>
      </c>
      <c r="F76" s="27" t="s">
        <v>103</v>
      </c>
      <c r="G76" s="26">
        <v>14</v>
      </c>
      <c r="H76" s="20">
        <v>357.94</v>
      </c>
      <c r="I76" s="40">
        <f>+Tabla338910[[#This Row],[PRECIO]]*Tabla338910[[#This Row],[EXISTENCIA]]</f>
        <v>5011.16</v>
      </c>
    </row>
    <row r="77" spans="2:9" ht="25.5" x14ac:dyDescent="0.25">
      <c r="B77" s="16" t="s">
        <v>333</v>
      </c>
      <c r="C77" s="58" t="s">
        <v>334</v>
      </c>
      <c r="D77" s="24">
        <v>494</v>
      </c>
      <c r="E77" s="25" t="s">
        <v>33</v>
      </c>
      <c r="F77" s="27" t="s">
        <v>276</v>
      </c>
      <c r="G77" s="26">
        <v>8</v>
      </c>
      <c r="H77" s="20">
        <v>1525</v>
      </c>
      <c r="I77" s="64">
        <f>+Tabla338910[[#This Row],[PRECIO]]*Tabla338910[[#This Row],[EXISTENCIA]]</f>
        <v>12200</v>
      </c>
    </row>
    <row r="78" spans="2:9" ht="25.5" x14ac:dyDescent="0.25">
      <c r="B78" s="16" t="s">
        <v>333</v>
      </c>
      <c r="C78" s="58" t="s">
        <v>334</v>
      </c>
      <c r="D78" s="24">
        <v>396</v>
      </c>
      <c r="E78" s="25" t="s">
        <v>33</v>
      </c>
      <c r="F78" s="27" t="s">
        <v>129</v>
      </c>
      <c r="G78" s="26">
        <v>2</v>
      </c>
      <c r="H78" s="20">
        <v>1525</v>
      </c>
      <c r="I78" s="40">
        <f>+Tabla338910[[#This Row],[PRECIO]]*Tabla338910[[#This Row],[EXISTENCIA]]</f>
        <v>3050</v>
      </c>
    </row>
    <row r="79" spans="2:9" ht="25.5" x14ac:dyDescent="0.25">
      <c r="B79" s="16" t="s">
        <v>333</v>
      </c>
      <c r="C79" s="58" t="s">
        <v>334</v>
      </c>
      <c r="D79" s="24">
        <v>370</v>
      </c>
      <c r="E79" s="25" t="s">
        <v>33</v>
      </c>
      <c r="F79" s="27" t="s">
        <v>192</v>
      </c>
      <c r="G79" s="26">
        <v>2</v>
      </c>
      <c r="H79" s="20">
        <v>2390</v>
      </c>
      <c r="I79" s="40">
        <f>+Tabla338910[[#This Row],[PRECIO]]*Tabla338910[[#This Row],[EXISTENCIA]]</f>
        <v>4780</v>
      </c>
    </row>
    <row r="80" spans="2:9" ht="25.5" x14ac:dyDescent="0.25">
      <c r="B80" s="16" t="s">
        <v>333</v>
      </c>
      <c r="C80" s="58" t="s">
        <v>334</v>
      </c>
      <c r="D80" s="24">
        <v>358</v>
      </c>
      <c r="E80" s="25" t="s">
        <v>33</v>
      </c>
      <c r="F80" s="27" t="s">
        <v>128</v>
      </c>
      <c r="G80" s="26">
        <v>4</v>
      </c>
      <c r="H80" s="20">
        <v>1016</v>
      </c>
      <c r="I80" s="40">
        <f>+Tabla338910[[#This Row],[PRECIO]]*Tabla338910[[#This Row],[EXISTENCIA]]</f>
        <v>4064</v>
      </c>
    </row>
    <row r="81" spans="2:13" ht="25.5" x14ac:dyDescent="0.25">
      <c r="B81" s="16" t="s">
        <v>333</v>
      </c>
      <c r="C81" s="58" t="s">
        <v>334</v>
      </c>
      <c r="D81" s="24">
        <v>493</v>
      </c>
      <c r="E81" s="25" t="s">
        <v>33</v>
      </c>
      <c r="F81" s="27" t="s">
        <v>275</v>
      </c>
      <c r="G81" s="26">
        <v>4</v>
      </c>
      <c r="H81" s="20">
        <v>183</v>
      </c>
      <c r="I81" s="40">
        <f>+Tabla338910[[#This Row],[PRECIO]]*Tabla338910[[#This Row],[EXISTENCIA]]</f>
        <v>732</v>
      </c>
    </row>
    <row r="82" spans="2:13" ht="25.5" x14ac:dyDescent="0.25">
      <c r="B82" s="16" t="s">
        <v>333</v>
      </c>
      <c r="C82" s="58" t="s">
        <v>334</v>
      </c>
      <c r="D82" s="24">
        <v>617</v>
      </c>
      <c r="E82" s="25" t="s">
        <v>33</v>
      </c>
      <c r="F82" s="27" t="s">
        <v>274</v>
      </c>
      <c r="G82" s="26">
        <v>9</v>
      </c>
      <c r="H82" s="20">
        <v>559.32000000000005</v>
      </c>
      <c r="I82" s="40">
        <f>+Tabla338910[[#This Row],[PRECIO]]*Tabla338910[[#This Row],[EXISTENCIA]]</f>
        <v>5033.88</v>
      </c>
    </row>
    <row r="83" spans="2:13" ht="25.5" x14ac:dyDescent="0.25">
      <c r="B83" s="16" t="s">
        <v>333</v>
      </c>
      <c r="C83" s="58" t="s">
        <v>334</v>
      </c>
      <c r="D83" s="24">
        <v>559</v>
      </c>
      <c r="E83" s="25" t="s">
        <v>33</v>
      </c>
      <c r="F83" s="27" t="s">
        <v>273</v>
      </c>
      <c r="G83" s="26">
        <v>2</v>
      </c>
      <c r="H83" s="20">
        <v>378</v>
      </c>
      <c r="I83" s="40">
        <f>+Tabla338910[[#This Row],[PRECIO]]*Tabla338910[[#This Row],[EXISTENCIA]]</f>
        <v>756</v>
      </c>
    </row>
    <row r="84" spans="2:13" ht="25.5" x14ac:dyDescent="0.25">
      <c r="B84" s="16" t="s">
        <v>333</v>
      </c>
      <c r="C84" s="58" t="s">
        <v>334</v>
      </c>
      <c r="D84" s="24">
        <v>283</v>
      </c>
      <c r="E84" s="25" t="s">
        <v>33</v>
      </c>
      <c r="F84" s="27" t="s">
        <v>127</v>
      </c>
      <c r="G84" s="26">
        <v>4</v>
      </c>
      <c r="H84" s="20">
        <v>250</v>
      </c>
      <c r="I84" s="40">
        <f>+Tabla338910[[#This Row],[PRECIO]]*Tabla338910[[#This Row],[EXISTENCIA]]</f>
        <v>1000</v>
      </c>
    </row>
    <row r="85" spans="2:13" ht="25.5" x14ac:dyDescent="0.25">
      <c r="B85" s="16" t="s">
        <v>333</v>
      </c>
      <c r="C85" s="58" t="s">
        <v>334</v>
      </c>
      <c r="D85" s="24">
        <v>554</v>
      </c>
      <c r="E85" s="25" t="s">
        <v>147</v>
      </c>
      <c r="F85" s="27" t="s">
        <v>323</v>
      </c>
      <c r="G85" s="82">
        <f>52-4</f>
        <v>48</v>
      </c>
      <c r="H85" s="70">
        <v>11.5</v>
      </c>
      <c r="I85" s="83">
        <f>+Tabla338910[[#This Row],[PRECIO]]*Tabla338910[[#This Row],[EXISTENCIA]]</f>
        <v>552</v>
      </c>
    </row>
    <row r="86" spans="2:13" ht="25.5" x14ac:dyDescent="0.25">
      <c r="B86" s="16" t="s">
        <v>333</v>
      </c>
      <c r="C86" s="58" t="s">
        <v>334</v>
      </c>
      <c r="D86" s="24">
        <v>603</v>
      </c>
      <c r="E86" s="25" t="s">
        <v>33</v>
      </c>
      <c r="F86" s="27" t="s">
        <v>272</v>
      </c>
      <c r="G86" s="26">
        <v>40</v>
      </c>
      <c r="H86" s="20">
        <v>532</v>
      </c>
      <c r="I86" s="40">
        <f>+Tabla338910[[#This Row],[PRECIO]]*Tabla338910[[#This Row],[EXISTENCIA]]</f>
        <v>21280</v>
      </c>
    </row>
    <row r="87" spans="2:13" ht="25.5" x14ac:dyDescent="0.25">
      <c r="B87" s="16" t="s">
        <v>333</v>
      </c>
      <c r="C87" s="58" t="s">
        <v>334</v>
      </c>
      <c r="D87" s="24">
        <v>612</v>
      </c>
      <c r="E87" s="25" t="s">
        <v>33</v>
      </c>
      <c r="F87" s="27" t="s">
        <v>271</v>
      </c>
      <c r="G87" s="26">
        <v>2</v>
      </c>
      <c r="H87" s="20">
        <v>5356.8</v>
      </c>
      <c r="I87" s="40">
        <f>+Tabla338910[[#This Row],[PRECIO]]*Tabla338910[[#This Row],[EXISTENCIA]]</f>
        <v>10713.6</v>
      </c>
    </row>
    <row r="88" spans="2:13" ht="25.5" x14ac:dyDescent="0.25">
      <c r="B88" s="16" t="s">
        <v>333</v>
      </c>
      <c r="C88" s="58" t="s">
        <v>334</v>
      </c>
      <c r="D88" s="24">
        <v>405</v>
      </c>
      <c r="E88" s="25" t="s">
        <v>33</v>
      </c>
      <c r="F88" s="27" t="s">
        <v>191</v>
      </c>
      <c r="G88" s="26">
        <v>14</v>
      </c>
      <c r="H88" s="20">
        <v>185</v>
      </c>
      <c r="I88" s="40">
        <f>+Tabla338910[[#This Row],[PRECIO]]*Tabla338910[[#This Row],[EXISTENCIA]]</f>
        <v>2590</v>
      </c>
    </row>
    <row r="89" spans="2:13" ht="25.5" x14ac:dyDescent="0.25">
      <c r="B89" s="16" t="s">
        <v>333</v>
      </c>
      <c r="C89" s="58" t="s">
        <v>334</v>
      </c>
      <c r="D89" s="24">
        <v>504</v>
      </c>
      <c r="E89" s="25" t="s">
        <v>33</v>
      </c>
      <c r="F89" s="27" t="s">
        <v>270</v>
      </c>
      <c r="G89" s="26">
        <v>3</v>
      </c>
      <c r="H89" s="20">
        <v>1225</v>
      </c>
      <c r="I89" s="40">
        <f>+Tabla338910[[#This Row],[PRECIO]]*Tabla338910[[#This Row],[EXISTENCIA]]</f>
        <v>3675</v>
      </c>
      <c r="M89" t="s">
        <v>213</v>
      </c>
    </row>
    <row r="90" spans="2:13" ht="25.5" x14ac:dyDescent="0.25">
      <c r="B90" s="16" t="s">
        <v>333</v>
      </c>
      <c r="C90" s="58" t="s">
        <v>334</v>
      </c>
      <c r="D90" s="24">
        <v>465</v>
      </c>
      <c r="E90" s="25" t="s">
        <v>33</v>
      </c>
      <c r="F90" s="27" t="s">
        <v>269</v>
      </c>
      <c r="G90" s="26">
        <v>3</v>
      </c>
      <c r="H90" s="20">
        <v>750</v>
      </c>
      <c r="I90" s="40">
        <f>+Tabla338910[[#This Row],[PRECIO]]*Tabla338910[[#This Row],[EXISTENCIA]]</f>
        <v>2250</v>
      </c>
    </row>
    <row r="91" spans="2:13" ht="25.5" x14ac:dyDescent="0.25">
      <c r="B91" s="16" t="s">
        <v>333</v>
      </c>
      <c r="C91" s="58" t="s">
        <v>334</v>
      </c>
      <c r="D91" s="24">
        <v>495</v>
      </c>
      <c r="E91" s="25" t="s">
        <v>33</v>
      </c>
      <c r="F91" s="27" t="s">
        <v>268</v>
      </c>
      <c r="G91" s="26">
        <v>4</v>
      </c>
      <c r="H91" s="20">
        <v>110</v>
      </c>
      <c r="I91" s="40">
        <f>+Tabla338910[[#This Row],[PRECIO]]*Tabla338910[[#This Row],[EXISTENCIA]]</f>
        <v>440</v>
      </c>
    </row>
    <row r="92" spans="2:13" ht="25.5" x14ac:dyDescent="0.25">
      <c r="B92" s="16" t="s">
        <v>333</v>
      </c>
      <c r="C92" s="58" t="s">
        <v>334</v>
      </c>
      <c r="D92" s="24">
        <v>616</v>
      </c>
      <c r="E92" s="25" t="s">
        <v>33</v>
      </c>
      <c r="F92" s="27" t="s">
        <v>267</v>
      </c>
      <c r="G92" s="26">
        <v>6</v>
      </c>
      <c r="H92" s="20">
        <v>221</v>
      </c>
      <c r="I92" s="40">
        <f>+Tabla338910[[#This Row],[PRECIO]]*Tabla338910[[#This Row],[EXISTENCIA]]</f>
        <v>1326</v>
      </c>
    </row>
    <row r="93" spans="2:13" ht="25.5" x14ac:dyDescent="0.25">
      <c r="B93" s="16" t="s">
        <v>333</v>
      </c>
      <c r="C93" s="58" t="s">
        <v>334</v>
      </c>
      <c r="D93" s="24">
        <v>553</v>
      </c>
      <c r="E93" s="25" t="s">
        <v>33</v>
      </c>
      <c r="F93" s="27" t="s">
        <v>266</v>
      </c>
      <c r="G93" s="26">
        <v>9</v>
      </c>
      <c r="H93" s="20">
        <v>600</v>
      </c>
      <c r="I93" s="40">
        <f>+Tabla338910[[#This Row],[PRECIO]]*Tabla338910[[#This Row],[EXISTENCIA]]</f>
        <v>5400</v>
      </c>
    </row>
    <row r="94" spans="2:13" ht="25.5" x14ac:dyDescent="0.25">
      <c r="B94" s="16" t="s">
        <v>333</v>
      </c>
      <c r="C94" s="58" t="s">
        <v>334</v>
      </c>
      <c r="D94" s="24">
        <v>187</v>
      </c>
      <c r="E94" s="25" t="s">
        <v>33</v>
      </c>
      <c r="F94" s="27" t="s">
        <v>265</v>
      </c>
      <c r="G94" s="26">
        <v>1</v>
      </c>
      <c r="H94" s="20">
        <v>72</v>
      </c>
      <c r="I94" s="40">
        <f>+Tabla338910[[#This Row],[PRECIO]]*Tabla338910[[#This Row],[EXISTENCIA]]</f>
        <v>72</v>
      </c>
    </row>
    <row r="95" spans="2:13" ht="25.5" x14ac:dyDescent="0.25">
      <c r="B95" s="16" t="s">
        <v>333</v>
      </c>
      <c r="C95" s="58" t="s">
        <v>334</v>
      </c>
      <c r="D95" s="24">
        <v>191</v>
      </c>
      <c r="E95" s="25" t="s">
        <v>33</v>
      </c>
      <c r="F95" s="27" t="s">
        <v>102</v>
      </c>
      <c r="G95" s="26">
        <f>270-12-2-1</f>
        <v>255</v>
      </c>
      <c r="H95" s="20">
        <v>43.6</v>
      </c>
      <c r="I95" s="65">
        <f>+Tabla338910[[#This Row],[PRECIO]]*Tabla338910[[#This Row],[EXISTENCIA]]</f>
        <v>11118</v>
      </c>
    </row>
    <row r="96" spans="2:13" ht="25.5" x14ac:dyDescent="0.25">
      <c r="B96" s="16" t="s">
        <v>333</v>
      </c>
      <c r="C96" s="58" t="s">
        <v>334</v>
      </c>
      <c r="D96" s="24">
        <v>190</v>
      </c>
      <c r="E96" s="25" t="s">
        <v>33</v>
      </c>
      <c r="F96" s="27" t="s">
        <v>101</v>
      </c>
      <c r="G96" s="26">
        <f>371-6-12</f>
        <v>353</v>
      </c>
      <c r="H96" s="20">
        <v>43.6</v>
      </c>
      <c r="I96" s="40">
        <f>+Tabla338910[[#This Row],[PRECIO]]*Tabla338910[[#This Row],[EXISTENCIA]]</f>
        <v>15390.800000000001</v>
      </c>
    </row>
    <row r="97" spans="2:9" ht="25.5" x14ac:dyDescent="0.25">
      <c r="B97" s="16" t="s">
        <v>333</v>
      </c>
      <c r="C97" s="58" t="s">
        <v>334</v>
      </c>
      <c r="D97" s="24">
        <v>486</v>
      </c>
      <c r="E97" s="25" t="s">
        <v>33</v>
      </c>
      <c r="F97" s="27" t="s">
        <v>264</v>
      </c>
      <c r="G97" s="26">
        <v>7</v>
      </c>
      <c r="H97" s="20">
        <v>146</v>
      </c>
      <c r="I97" s="40">
        <f>+Tabla338910[[#This Row],[PRECIO]]*Tabla338910[[#This Row],[EXISTENCIA]]</f>
        <v>1022</v>
      </c>
    </row>
    <row r="98" spans="2:9" ht="25.5" x14ac:dyDescent="0.25">
      <c r="B98" s="16" t="s">
        <v>333</v>
      </c>
      <c r="C98" s="58" t="s">
        <v>334</v>
      </c>
      <c r="D98" s="24">
        <v>418</v>
      </c>
      <c r="E98" s="25" t="s">
        <v>36</v>
      </c>
      <c r="F98" s="27" t="s">
        <v>190</v>
      </c>
      <c r="G98" s="26">
        <v>1</v>
      </c>
      <c r="H98" s="20">
        <v>1875</v>
      </c>
      <c r="I98" s="40">
        <f>+Tabla338910[[#This Row],[PRECIO]]*Tabla338910[[#This Row],[EXISTENCIA]]</f>
        <v>1875</v>
      </c>
    </row>
    <row r="99" spans="2:9" ht="25.5" x14ac:dyDescent="0.25">
      <c r="B99" s="16" t="s">
        <v>333</v>
      </c>
      <c r="C99" s="58" t="s">
        <v>334</v>
      </c>
      <c r="D99" s="24">
        <v>482</v>
      </c>
      <c r="E99" s="25" t="s">
        <v>33</v>
      </c>
      <c r="F99" s="27" t="s">
        <v>189</v>
      </c>
      <c r="G99" s="26">
        <v>5</v>
      </c>
      <c r="H99" s="20">
        <v>840</v>
      </c>
      <c r="I99" s="65">
        <f>+Tabla338910[[#This Row],[PRECIO]]*Tabla338910[[#This Row],[EXISTENCIA]]</f>
        <v>4200</v>
      </c>
    </row>
    <row r="100" spans="2:9" ht="25.5" x14ac:dyDescent="0.25">
      <c r="B100" s="16" t="s">
        <v>333</v>
      </c>
      <c r="C100" s="58" t="s">
        <v>334</v>
      </c>
      <c r="D100" s="24">
        <v>537</v>
      </c>
      <c r="E100" s="25" t="s">
        <v>33</v>
      </c>
      <c r="F100" s="27" t="s">
        <v>212</v>
      </c>
      <c r="G100" s="26">
        <v>1</v>
      </c>
      <c r="H100" s="20">
        <v>600</v>
      </c>
      <c r="I100" s="40">
        <f>+Tabla338910[[#This Row],[PRECIO]]*Tabla338910[[#This Row],[EXISTENCIA]]</f>
        <v>600</v>
      </c>
    </row>
    <row r="101" spans="2:9" ht="25.5" x14ac:dyDescent="0.25">
      <c r="B101" s="16" t="s">
        <v>333</v>
      </c>
      <c r="C101" s="58" t="s">
        <v>334</v>
      </c>
      <c r="D101" s="24">
        <v>618</v>
      </c>
      <c r="E101" s="25" t="s">
        <v>33</v>
      </c>
      <c r="F101" s="27" t="s">
        <v>263</v>
      </c>
      <c r="G101" s="26">
        <v>1</v>
      </c>
      <c r="H101" s="20">
        <v>124.07</v>
      </c>
      <c r="I101" s="40">
        <f>+Tabla338910[[#This Row],[PRECIO]]*Tabla338910[[#This Row],[EXISTENCIA]]</f>
        <v>124.07</v>
      </c>
    </row>
    <row r="102" spans="2:9" ht="25.5" x14ac:dyDescent="0.25">
      <c r="B102" s="16" t="s">
        <v>333</v>
      </c>
      <c r="C102" s="58" t="s">
        <v>334</v>
      </c>
      <c r="D102" s="24">
        <v>461</v>
      </c>
      <c r="E102" s="25" t="s">
        <v>33</v>
      </c>
      <c r="F102" s="27" t="s">
        <v>166</v>
      </c>
      <c r="G102" s="26">
        <v>9</v>
      </c>
      <c r="H102" s="20">
        <v>204</v>
      </c>
      <c r="I102" s="40">
        <f>+Tabla338910[[#This Row],[PRECIO]]*Tabla338910[[#This Row],[EXISTENCIA]]</f>
        <v>1836</v>
      </c>
    </row>
    <row r="103" spans="2:9" ht="25.5" x14ac:dyDescent="0.25">
      <c r="B103" s="16" t="s">
        <v>333</v>
      </c>
      <c r="C103" s="58" t="s">
        <v>334</v>
      </c>
      <c r="D103" s="24">
        <v>469</v>
      </c>
      <c r="E103" s="25" t="s">
        <v>33</v>
      </c>
      <c r="F103" s="27" t="s">
        <v>188</v>
      </c>
      <c r="G103" s="26">
        <v>2</v>
      </c>
      <c r="H103" s="20">
        <v>1350</v>
      </c>
      <c r="I103" s="40">
        <f>+Tabla338910[[#This Row],[PRECIO]]*Tabla338910[[#This Row],[EXISTENCIA]]</f>
        <v>2700</v>
      </c>
    </row>
    <row r="104" spans="2:9" ht="25.5" x14ac:dyDescent="0.25">
      <c r="B104" s="16" t="s">
        <v>333</v>
      </c>
      <c r="C104" s="58" t="s">
        <v>334</v>
      </c>
      <c r="D104" s="24">
        <v>496</v>
      </c>
      <c r="E104" s="25" t="s">
        <v>33</v>
      </c>
      <c r="F104" s="27" t="s">
        <v>262</v>
      </c>
      <c r="G104" s="26">
        <v>3</v>
      </c>
      <c r="H104" s="20">
        <v>895</v>
      </c>
      <c r="I104" s="40">
        <f>+Tabla338910[[#This Row],[PRECIO]]*Tabla338910[[#This Row],[EXISTENCIA]]</f>
        <v>2685</v>
      </c>
    </row>
    <row r="105" spans="2:9" ht="25.5" x14ac:dyDescent="0.25">
      <c r="B105" s="16" t="s">
        <v>333</v>
      </c>
      <c r="C105" s="58" t="s">
        <v>334</v>
      </c>
      <c r="D105" s="24">
        <v>507</v>
      </c>
      <c r="E105" s="25" t="s">
        <v>33</v>
      </c>
      <c r="F105" s="57" t="s">
        <v>261</v>
      </c>
      <c r="G105" s="26">
        <v>8</v>
      </c>
      <c r="H105" s="20">
        <v>450</v>
      </c>
      <c r="I105" s="40">
        <f>+Tabla338910[[#This Row],[PRECIO]]*Tabla338910[[#This Row],[EXISTENCIA]]</f>
        <v>3600</v>
      </c>
    </row>
    <row r="106" spans="2:9" ht="25.5" x14ac:dyDescent="0.25">
      <c r="B106" s="16" t="s">
        <v>333</v>
      </c>
      <c r="C106" s="58" t="s">
        <v>334</v>
      </c>
      <c r="D106" s="24">
        <v>506</v>
      </c>
      <c r="E106" s="25" t="s">
        <v>33</v>
      </c>
      <c r="F106" s="57" t="s">
        <v>260</v>
      </c>
      <c r="G106" s="26">
        <v>7</v>
      </c>
      <c r="H106" s="20">
        <v>450</v>
      </c>
      <c r="I106" s="40">
        <f>+Tabla338910[[#This Row],[PRECIO]]*Tabla338910[[#This Row],[EXISTENCIA]]</f>
        <v>3150</v>
      </c>
    </row>
    <row r="107" spans="2:9" ht="25.5" x14ac:dyDescent="0.25">
      <c r="B107" s="16" t="s">
        <v>333</v>
      </c>
      <c r="C107" s="58" t="s">
        <v>334</v>
      </c>
      <c r="D107" s="24">
        <v>600</v>
      </c>
      <c r="E107" s="25" t="s">
        <v>33</v>
      </c>
      <c r="F107" s="27" t="s">
        <v>259</v>
      </c>
      <c r="G107" s="26">
        <v>1</v>
      </c>
      <c r="H107" s="20">
        <v>400</v>
      </c>
      <c r="I107" s="40">
        <f>+Tabla338910[[#This Row],[PRECIO]]*Tabla338910[[#This Row],[EXISTENCIA]]</f>
        <v>400</v>
      </c>
    </row>
    <row r="108" spans="2:9" ht="25.5" x14ac:dyDescent="0.25">
      <c r="B108" s="16" t="s">
        <v>333</v>
      </c>
      <c r="C108" s="58" t="s">
        <v>334</v>
      </c>
      <c r="D108" s="24">
        <v>376</v>
      </c>
      <c r="E108" s="25" t="s">
        <v>33</v>
      </c>
      <c r="F108" s="27" t="s">
        <v>126</v>
      </c>
      <c r="G108" s="26">
        <v>5</v>
      </c>
      <c r="H108" s="20">
        <v>200</v>
      </c>
      <c r="I108" s="40">
        <f>+Tabla338910[[#This Row],[PRECIO]]*Tabla338910[[#This Row],[EXISTENCIA]]</f>
        <v>1000</v>
      </c>
    </row>
    <row r="109" spans="2:9" ht="25.5" x14ac:dyDescent="0.25">
      <c r="B109" s="16" t="s">
        <v>333</v>
      </c>
      <c r="C109" s="58" t="s">
        <v>334</v>
      </c>
      <c r="D109" s="24">
        <v>407</v>
      </c>
      <c r="E109" s="25" t="s">
        <v>33</v>
      </c>
      <c r="F109" s="27" t="s">
        <v>187</v>
      </c>
      <c r="G109" s="26">
        <v>18</v>
      </c>
      <c r="H109" s="20">
        <v>250</v>
      </c>
      <c r="I109" s="65">
        <f>+Tabla338910[[#This Row],[PRECIO]]*Tabla338910[[#This Row],[EXISTENCIA]]</f>
        <v>4500</v>
      </c>
    </row>
    <row r="110" spans="2:9" ht="25.5" x14ac:dyDescent="0.25">
      <c r="B110" s="16" t="s">
        <v>333</v>
      </c>
      <c r="C110" s="58" t="s">
        <v>334</v>
      </c>
      <c r="D110" s="24">
        <v>409</v>
      </c>
      <c r="E110" s="25" t="s">
        <v>33</v>
      </c>
      <c r="F110" s="27" t="s">
        <v>186</v>
      </c>
      <c r="G110" s="26">
        <v>9</v>
      </c>
      <c r="H110" s="20">
        <v>380</v>
      </c>
      <c r="I110" s="40">
        <f>+Tabla338910[[#This Row],[PRECIO]]*Tabla338910[[#This Row],[EXISTENCIA]]</f>
        <v>3420</v>
      </c>
    </row>
    <row r="111" spans="2:9" ht="25.5" x14ac:dyDescent="0.25">
      <c r="B111" s="16" t="s">
        <v>333</v>
      </c>
      <c r="C111" s="58" t="s">
        <v>334</v>
      </c>
      <c r="D111" s="24">
        <v>378</v>
      </c>
      <c r="E111" s="25" t="s">
        <v>33</v>
      </c>
      <c r="F111" s="27" t="s">
        <v>185</v>
      </c>
      <c r="G111" s="26">
        <v>1</v>
      </c>
      <c r="H111" s="20">
        <v>125</v>
      </c>
      <c r="I111" s="40">
        <f>+Tabla338910[[#This Row],[PRECIO]]*Tabla338910[[#This Row],[EXISTENCIA]]</f>
        <v>125</v>
      </c>
    </row>
    <row r="112" spans="2:9" ht="25.5" x14ac:dyDescent="0.25">
      <c r="B112" s="16" t="s">
        <v>333</v>
      </c>
      <c r="C112" s="58" t="s">
        <v>334</v>
      </c>
      <c r="D112" s="24">
        <v>428</v>
      </c>
      <c r="E112" s="25" t="s">
        <v>90</v>
      </c>
      <c r="F112" s="27" t="s">
        <v>144</v>
      </c>
      <c r="G112" s="26">
        <v>1</v>
      </c>
      <c r="H112" s="20">
        <v>900</v>
      </c>
      <c r="I112" s="40">
        <f>+Tabla338910[[#This Row],[PRECIO]]*Tabla338910[[#This Row],[EXISTENCIA]]</f>
        <v>900</v>
      </c>
    </row>
    <row r="113" spans="2:9" ht="25.5" x14ac:dyDescent="0.25">
      <c r="B113" s="16" t="s">
        <v>333</v>
      </c>
      <c r="C113" s="58" t="s">
        <v>334</v>
      </c>
      <c r="D113" s="24">
        <v>174</v>
      </c>
      <c r="E113" s="25" t="s">
        <v>33</v>
      </c>
      <c r="F113" s="27" t="s">
        <v>165</v>
      </c>
      <c r="G113" s="26">
        <v>67</v>
      </c>
      <c r="H113" s="20">
        <v>326</v>
      </c>
      <c r="I113" s="40">
        <f>+Tabla338910[[#This Row],[PRECIO]]*Tabla338910[[#This Row],[EXISTENCIA]]</f>
        <v>21842</v>
      </c>
    </row>
    <row r="114" spans="2:9" ht="25.5" x14ac:dyDescent="0.25">
      <c r="B114" s="16" t="s">
        <v>333</v>
      </c>
      <c r="C114" s="58" t="s">
        <v>334</v>
      </c>
      <c r="D114" s="24">
        <v>279</v>
      </c>
      <c r="E114" s="25" t="s">
        <v>33</v>
      </c>
      <c r="F114" s="27" t="s">
        <v>184</v>
      </c>
      <c r="G114" s="26">
        <v>10</v>
      </c>
      <c r="H114" s="20">
        <v>325</v>
      </c>
      <c r="I114" s="40">
        <f>+Tabla338910[[#This Row],[PRECIO]]*Tabla338910[[#This Row],[EXISTENCIA]]</f>
        <v>3250</v>
      </c>
    </row>
    <row r="115" spans="2:9" ht="25.5" x14ac:dyDescent="0.25">
      <c r="B115" s="16" t="s">
        <v>333</v>
      </c>
      <c r="C115" s="58" t="s">
        <v>334</v>
      </c>
      <c r="D115" s="24">
        <v>415</v>
      </c>
      <c r="E115" s="25" t="s">
        <v>33</v>
      </c>
      <c r="F115" s="27" t="s">
        <v>183</v>
      </c>
      <c r="G115" s="26">
        <v>52</v>
      </c>
      <c r="H115" s="20">
        <v>30</v>
      </c>
      <c r="I115" s="40">
        <f>+Tabla338910[[#This Row],[PRECIO]]*Tabla338910[[#This Row],[EXISTENCIA]]</f>
        <v>1560</v>
      </c>
    </row>
    <row r="116" spans="2:9" ht="25.5" x14ac:dyDescent="0.25">
      <c r="B116" s="16" t="s">
        <v>333</v>
      </c>
      <c r="C116" s="58" t="s">
        <v>334</v>
      </c>
      <c r="D116" s="24">
        <v>413</v>
      </c>
      <c r="E116" s="25" t="s">
        <v>33</v>
      </c>
      <c r="F116" s="27" t="s">
        <v>258</v>
      </c>
      <c r="G116" s="26">
        <v>67</v>
      </c>
      <c r="H116" s="20">
        <v>35</v>
      </c>
      <c r="I116" s="40">
        <f>+Tabla338910[[#This Row],[PRECIO]]*Tabla338910[[#This Row],[EXISTENCIA]]</f>
        <v>2345</v>
      </c>
    </row>
    <row r="117" spans="2:9" ht="25.5" x14ac:dyDescent="0.25">
      <c r="B117" s="16" t="s">
        <v>333</v>
      </c>
      <c r="C117" s="58" t="s">
        <v>334</v>
      </c>
      <c r="D117" s="24">
        <v>381</v>
      </c>
      <c r="E117" s="25" t="s">
        <v>33</v>
      </c>
      <c r="F117" s="27" t="s">
        <v>164</v>
      </c>
      <c r="G117" s="26">
        <v>218</v>
      </c>
      <c r="H117" s="20">
        <v>24</v>
      </c>
      <c r="I117" s="40">
        <f>+Tabla338910[[#This Row],[PRECIO]]*Tabla338910[[#This Row],[EXISTENCIA]]</f>
        <v>5232</v>
      </c>
    </row>
    <row r="118" spans="2:9" ht="25.5" x14ac:dyDescent="0.25">
      <c r="B118" s="16" t="s">
        <v>333</v>
      </c>
      <c r="C118" s="58" t="s">
        <v>334</v>
      </c>
      <c r="D118" s="24">
        <v>457</v>
      </c>
      <c r="E118" s="25" t="s">
        <v>34</v>
      </c>
      <c r="F118" s="27" t="s">
        <v>163</v>
      </c>
      <c r="G118" s="26">
        <v>8</v>
      </c>
      <c r="H118" s="20">
        <v>127</v>
      </c>
      <c r="I118" s="40">
        <f>+Tabla338910[[#This Row],[PRECIO]]*Tabla338910[[#This Row],[EXISTENCIA]]</f>
        <v>1016</v>
      </c>
    </row>
    <row r="119" spans="2:9" ht="25.5" x14ac:dyDescent="0.25">
      <c r="B119" s="16" t="s">
        <v>333</v>
      </c>
      <c r="C119" s="58" t="s">
        <v>334</v>
      </c>
      <c r="D119" s="24">
        <v>557</v>
      </c>
      <c r="E119" s="25" t="s">
        <v>33</v>
      </c>
      <c r="F119" s="27" t="s">
        <v>257</v>
      </c>
      <c r="G119" s="26">
        <v>4</v>
      </c>
      <c r="H119" s="20">
        <v>159.65</v>
      </c>
      <c r="I119" s="40">
        <f>+Tabla338910[[#This Row],[PRECIO]]*Tabla338910[[#This Row],[EXISTENCIA]]</f>
        <v>638.6</v>
      </c>
    </row>
    <row r="120" spans="2:9" ht="25.5" x14ac:dyDescent="0.25">
      <c r="B120" s="16" t="s">
        <v>333</v>
      </c>
      <c r="C120" s="58" t="s">
        <v>334</v>
      </c>
      <c r="D120" s="24">
        <v>195</v>
      </c>
      <c r="E120" s="25" t="s">
        <v>33</v>
      </c>
      <c r="F120" s="27" t="s">
        <v>100</v>
      </c>
      <c r="G120" s="26">
        <v>40</v>
      </c>
      <c r="H120" s="20">
        <v>135</v>
      </c>
      <c r="I120" s="40">
        <f>+Tabla338910[[#This Row],[PRECIO]]*Tabla338910[[#This Row],[EXISTENCIA]]</f>
        <v>5400</v>
      </c>
    </row>
    <row r="121" spans="2:9" ht="25.5" x14ac:dyDescent="0.25">
      <c r="B121" s="16" t="s">
        <v>333</v>
      </c>
      <c r="C121" s="58" t="s">
        <v>334</v>
      </c>
      <c r="D121" s="24">
        <v>287</v>
      </c>
      <c r="E121" s="25" t="s">
        <v>33</v>
      </c>
      <c r="F121" s="27" t="s">
        <v>99</v>
      </c>
      <c r="G121" s="26">
        <v>12</v>
      </c>
      <c r="H121" s="20">
        <v>160</v>
      </c>
      <c r="I121" s="40">
        <f>+Tabla338910[[#This Row],[PRECIO]]*Tabla338910[[#This Row],[EXISTENCIA]]</f>
        <v>1920</v>
      </c>
    </row>
    <row r="122" spans="2:9" ht="25.5" x14ac:dyDescent="0.25">
      <c r="B122" s="16" t="s">
        <v>333</v>
      </c>
      <c r="C122" s="58" t="s">
        <v>334</v>
      </c>
      <c r="D122" s="24">
        <v>542</v>
      </c>
      <c r="E122" s="25" t="s">
        <v>33</v>
      </c>
      <c r="F122" s="27" t="s">
        <v>214</v>
      </c>
      <c r="G122" s="26">
        <v>29</v>
      </c>
      <c r="H122" s="20">
        <v>500</v>
      </c>
      <c r="I122" s="40">
        <f>+Tabla338910[[#This Row],[PRECIO]]*Tabla338910[[#This Row],[EXISTENCIA]]</f>
        <v>14500</v>
      </c>
    </row>
    <row r="123" spans="2:9" ht="25.5" x14ac:dyDescent="0.25">
      <c r="B123" s="16" t="s">
        <v>333</v>
      </c>
      <c r="C123" s="58" t="s">
        <v>334</v>
      </c>
      <c r="D123" s="24">
        <v>611</v>
      </c>
      <c r="E123" s="25" t="s">
        <v>33</v>
      </c>
      <c r="F123" s="27" t="s">
        <v>256</v>
      </c>
      <c r="G123" s="26">
        <v>2</v>
      </c>
      <c r="H123" s="20">
        <v>1177.96</v>
      </c>
      <c r="I123" s="40">
        <f>+Tabla338910[[#This Row],[PRECIO]]*Tabla338910[[#This Row],[EXISTENCIA]]</f>
        <v>2355.92</v>
      </c>
    </row>
    <row r="124" spans="2:9" ht="25.5" x14ac:dyDescent="0.25">
      <c r="B124" s="16" t="s">
        <v>333</v>
      </c>
      <c r="C124" s="58" t="s">
        <v>334</v>
      </c>
      <c r="D124" s="24">
        <v>598</v>
      </c>
      <c r="E124" s="25" t="s">
        <v>33</v>
      </c>
      <c r="F124" s="27" t="s">
        <v>255</v>
      </c>
      <c r="G124" s="26">
        <v>20</v>
      </c>
      <c r="H124" s="20">
        <v>627.70000000000005</v>
      </c>
      <c r="I124" s="40">
        <f>+Tabla338910[[#This Row],[PRECIO]]*Tabla338910[[#This Row],[EXISTENCIA]]</f>
        <v>12554</v>
      </c>
    </row>
    <row r="125" spans="2:9" ht="25.5" x14ac:dyDescent="0.25">
      <c r="B125" s="16" t="s">
        <v>333</v>
      </c>
      <c r="C125" s="58" t="s">
        <v>334</v>
      </c>
      <c r="D125" s="24">
        <v>500</v>
      </c>
      <c r="E125" s="25" t="s">
        <v>33</v>
      </c>
      <c r="F125" s="27" t="s">
        <v>206</v>
      </c>
      <c r="G125" s="26">
        <v>8</v>
      </c>
      <c r="H125" s="20">
        <v>152.16999999999999</v>
      </c>
      <c r="I125" s="65">
        <f>+Tabla338910[[#This Row],[PRECIO]]*Tabla338910[[#This Row],[EXISTENCIA]]</f>
        <v>1217.3599999999999</v>
      </c>
    </row>
    <row r="126" spans="2:9" x14ac:dyDescent="0.25">
      <c r="G126" s="46">
        <f>SUBTOTAL(109,Tabla338910[EXISTENCIA])</f>
        <v>3358</v>
      </c>
      <c r="H126" s="47" t="s">
        <v>203</v>
      </c>
      <c r="I126" s="48">
        <f>SUBTOTAL(109,Tabla338910[TOTAL VALORES RD$])</f>
        <v>784207.46</v>
      </c>
    </row>
    <row r="127" spans="2:9" x14ac:dyDescent="0.25">
      <c r="I127" s="1"/>
    </row>
    <row r="128" spans="2:9" x14ac:dyDescent="0.25">
      <c r="B128" s="74" t="s">
        <v>312</v>
      </c>
      <c r="C128" s="75"/>
      <c r="D128"/>
      <c r="F128" s="76" t="s">
        <v>313</v>
      </c>
      <c r="H128" s="12"/>
    </row>
    <row r="129" spans="2:8" x14ac:dyDescent="0.25">
      <c r="B129" s="77"/>
      <c r="C129" s="75" t="s">
        <v>314</v>
      </c>
      <c r="D129"/>
      <c r="F129" s="78" t="s">
        <v>315</v>
      </c>
      <c r="H129" s="12"/>
    </row>
    <row r="130" spans="2:8" x14ac:dyDescent="0.25">
      <c r="B130" s="77"/>
      <c r="C130" s="75" t="s">
        <v>316</v>
      </c>
      <c r="D130"/>
      <c r="F130" s="79" t="s">
        <v>317</v>
      </c>
      <c r="H130" s="12"/>
    </row>
    <row r="131" spans="2:8" x14ac:dyDescent="0.25">
      <c r="B131" s="77"/>
      <c r="C131" s="75" t="s">
        <v>318</v>
      </c>
      <c r="D131" s="75"/>
      <c r="E131" s="79"/>
      <c r="F131" s="8"/>
      <c r="H131" s="12"/>
    </row>
  </sheetData>
  <mergeCells count="2">
    <mergeCell ref="B3:I3"/>
    <mergeCell ref="B4:I4"/>
  </mergeCells>
  <phoneticPr fontId="11" type="noConversion"/>
  <pageMargins left="0.27559055118110237" right="0.11811023622047245" top="0.35433070866141736" bottom="0.27559055118110237" header="0.15748031496062992" footer="0.31496062992125984"/>
  <pageSetup paperSize="9" scale="62" orientation="portrait" verticalDpi="0" r:id="rId1"/>
  <rowBreaks count="2" manualBreakCount="2">
    <brk id="49" min="1" max="8" man="1"/>
    <brk id="100" min="1" max="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B3057-6523-4728-BE2D-6396655DCD8B}">
  <dimension ref="B1:M46"/>
  <sheetViews>
    <sheetView tabSelected="1" zoomScaleNormal="100" workbookViewId="0">
      <selection activeCell="B3" sqref="B3:I3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style="14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3" x14ac:dyDescent="0.25">
      <c r="M1" s="10"/>
    </row>
    <row r="3" spans="2:13" x14ac:dyDescent="0.25">
      <c r="B3" s="92" t="s">
        <v>158</v>
      </c>
      <c r="C3" s="92"/>
      <c r="D3" s="92"/>
      <c r="E3" s="92"/>
      <c r="F3" s="92"/>
      <c r="G3" s="92"/>
      <c r="H3" s="92"/>
      <c r="I3" s="92"/>
    </row>
    <row r="4" spans="2:13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3" x14ac:dyDescent="0.25">
      <c r="B5" s="1"/>
      <c r="C5" s="1"/>
      <c r="D5" s="15"/>
      <c r="E5" s="1"/>
      <c r="F5" s="1"/>
      <c r="G5" s="2"/>
      <c r="H5" s="3"/>
      <c r="I5" s="1"/>
    </row>
    <row r="6" spans="2:13" ht="31.5" x14ac:dyDescent="0.25"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8" t="s">
        <v>6</v>
      </c>
      <c r="I6" s="17" t="s">
        <v>7</v>
      </c>
      <c r="L6" s="11"/>
    </row>
    <row r="7" spans="2:13" ht="2.25" customHeight="1" x14ac:dyDescent="0.25">
      <c r="B7" s="16"/>
      <c r="C7" s="16"/>
      <c r="D7" s="24"/>
      <c r="E7" s="25"/>
      <c r="F7" s="27"/>
      <c r="G7" s="26"/>
      <c r="H7" s="20"/>
      <c r="I7" s="38"/>
    </row>
    <row r="8" spans="2:13" ht="25.5" x14ac:dyDescent="0.25">
      <c r="B8" s="16" t="s">
        <v>333</v>
      </c>
      <c r="C8" s="58" t="s">
        <v>334</v>
      </c>
      <c r="D8" s="24">
        <v>484</v>
      </c>
      <c r="E8" s="25" t="s">
        <v>33</v>
      </c>
      <c r="F8" s="27" t="s">
        <v>231</v>
      </c>
      <c r="G8" s="26">
        <v>12</v>
      </c>
      <c r="H8" s="20">
        <v>8780.4</v>
      </c>
      <c r="I8" s="39">
        <f>Tabla33891113[[#This Row],[EXISTENCIA]]*Tabla33891113[[#This Row],[PRECIO]]</f>
        <v>105364.79999999999</v>
      </c>
      <c r="L8" s="11"/>
    </row>
    <row r="9" spans="2:13" ht="25.5" x14ac:dyDescent="0.25">
      <c r="B9" s="16" t="s">
        <v>333</v>
      </c>
      <c r="C9" s="58" t="s">
        <v>334</v>
      </c>
      <c r="D9" s="24">
        <v>320</v>
      </c>
      <c r="E9" s="25" t="s">
        <v>33</v>
      </c>
      <c r="F9" s="27" t="s">
        <v>121</v>
      </c>
      <c r="G9" s="26">
        <v>4</v>
      </c>
      <c r="H9" s="20">
        <v>6310.98</v>
      </c>
      <c r="I9" s="38">
        <f>Tabla33891113[[#This Row],[EXISTENCIA]]*Tabla33891113[[#This Row],[PRECIO]]</f>
        <v>25243.919999999998</v>
      </c>
      <c r="L9" s="11"/>
    </row>
    <row r="10" spans="2:13" ht="25.5" x14ac:dyDescent="0.25">
      <c r="B10" s="16" t="s">
        <v>333</v>
      </c>
      <c r="C10" s="58" t="s">
        <v>334</v>
      </c>
      <c r="D10" s="24">
        <v>248</v>
      </c>
      <c r="E10" s="25" t="s">
        <v>33</v>
      </c>
      <c r="F10" s="27" t="s">
        <v>202</v>
      </c>
      <c r="G10" s="26">
        <v>4</v>
      </c>
      <c r="H10" s="20">
        <v>3875.62</v>
      </c>
      <c r="I10" s="39">
        <f>Tabla33891113[[#This Row],[EXISTENCIA]]*Tabla33891113[[#This Row],[PRECIO]]</f>
        <v>15502.48</v>
      </c>
      <c r="L10" s="11"/>
    </row>
    <row r="11" spans="2:13" ht="25.5" x14ac:dyDescent="0.25">
      <c r="B11" s="16" t="s">
        <v>333</v>
      </c>
      <c r="C11" s="58" t="s">
        <v>334</v>
      </c>
      <c r="D11" s="24">
        <v>243</v>
      </c>
      <c r="E11" s="25" t="s">
        <v>33</v>
      </c>
      <c r="F11" s="27" t="s">
        <v>201</v>
      </c>
      <c r="G11" s="26">
        <v>4</v>
      </c>
      <c r="H11" s="20">
        <v>9511.02</v>
      </c>
      <c r="I11" s="38">
        <f>Tabla33891113[[#This Row],[EXISTENCIA]]*Tabla33891113[[#This Row],[PRECIO]]</f>
        <v>38044.080000000002</v>
      </c>
      <c r="L11" s="11"/>
    </row>
    <row r="12" spans="2:13" ht="25.5" x14ac:dyDescent="0.25">
      <c r="B12" s="16" t="s">
        <v>333</v>
      </c>
      <c r="C12" s="58" t="s">
        <v>334</v>
      </c>
      <c r="D12" s="24">
        <v>272</v>
      </c>
      <c r="E12" s="25" t="s">
        <v>33</v>
      </c>
      <c r="F12" s="27" t="s">
        <v>120</v>
      </c>
      <c r="G12" s="26">
        <v>4</v>
      </c>
      <c r="H12" s="20">
        <v>1181.71</v>
      </c>
      <c r="I12" s="39">
        <f>Tabla33891113[[#This Row],[EXISTENCIA]]*Tabla33891113[[#This Row],[PRECIO]]</f>
        <v>4726.84</v>
      </c>
      <c r="L12" s="11"/>
    </row>
    <row r="13" spans="2:13" ht="25.5" x14ac:dyDescent="0.25">
      <c r="B13" s="16" t="s">
        <v>333</v>
      </c>
      <c r="C13" s="58" t="s">
        <v>334</v>
      </c>
      <c r="D13" s="24">
        <v>274</v>
      </c>
      <c r="E13" s="25" t="s">
        <v>33</v>
      </c>
      <c r="F13" s="27" t="s">
        <v>119</v>
      </c>
      <c r="G13" s="26">
        <v>4</v>
      </c>
      <c r="H13" s="20">
        <v>1181.71</v>
      </c>
      <c r="I13" s="38">
        <f>Tabla33891113[[#This Row],[EXISTENCIA]]*Tabla33891113[[#This Row],[PRECIO]]</f>
        <v>4726.84</v>
      </c>
      <c r="L13" s="11"/>
    </row>
    <row r="14" spans="2:13" ht="25.5" x14ac:dyDescent="0.25">
      <c r="B14" s="16" t="s">
        <v>333</v>
      </c>
      <c r="C14" s="58" t="s">
        <v>334</v>
      </c>
      <c r="D14" s="24">
        <v>273</v>
      </c>
      <c r="E14" s="25" t="s">
        <v>33</v>
      </c>
      <c r="F14" s="27" t="s">
        <v>118</v>
      </c>
      <c r="G14" s="26">
        <v>4</v>
      </c>
      <c r="H14" s="20">
        <v>1181.71</v>
      </c>
      <c r="I14" s="39">
        <f>Tabla33891113[[#This Row],[EXISTENCIA]]*Tabla33891113[[#This Row],[PRECIO]]</f>
        <v>4726.84</v>
      </c>
      <c r="L14" s="11"/>
    </row>
    <row r="15" spans="2:13" ht="25.5" x14ac:dyDescent="0.25">
      <c r="B15" s="16" t="s">
        <v>333</v>
      </c>
      <c r="C15" s="58" t="s">
        <v>334</v>
      </c>
      <c r="D15" s="24">
        <v>271</v>
      </c>
      <c r="E15" s="25" t="s">
        <v>33</v>
      </c>
      <c r="F15" s="27" t="s">
        <v>117</v>
      </c>
      <c r="G15" s="26">
        <v>3</v>
      </c>
      <c r="H15" s="20">
        <v>1518.95</v>
      </c>
      <c r="I15" s="38">
        <f>Tabla33891113[[#This Row],[EXISTENCIA]]*Tabla33891113[[#This Row],[PRECIO]]</f>
        <v>4556.8500000000004</v>
      </c>
      <c r="L15" s="11"/>
    </row>
    <row r="16" spans="2:13" ht="25.5" x14ac:dyDescent="0.25">
      <c r="B16" s="16" t="s">
        <v>333</v>
      </c>
      <c r="C16" s="58" t="s">
        <v>334</v>
      </c>
      <c r="D16" s="24">
        <v>237</v>
      </c>
      <c r="E16" s="25" t="s">
        <v>33</v>
      </c>
      <c r="F16" s="27" t="s">
        <v>116</v>
      </c>
      <c r="G16" s="26">
        <v>19</v>
      </c>
      <c r="H16" s="20">
        <v>14880</v>
      </c>
      <c r="I16" s="39">
        <f>Tabla33891113[[#This Row],[EXISTENCIA]]*Tabla33891113[[#This Row],[PRECIO]]</f>
        <v>282720</v>
      </c>
      <c r="L16" s="11"/>
    </row>
    <row r="17" spans="2:12" ht="25.5" x14ac:dyDescent="0.25">
      <c r="B17" s="16" t="s">
        <v>333</v>
      </c>
      <c r="C17" s="58" t="s">
        <v>334</v>
      </c>
      <c r="D17" s="24">
        <v>235</v>
      </c>
      <c r="E17" s="25" t="s">
        <v>33</v>
      </c>
      <c r="F17" s="27" t="s">
        <v>115</v>
      </c>
      <c r="G17" s="26">
        <v>26</v>
      </c>
      <c r="H17" s="20">
        <v>14880</v>
      </c>
      <c r="I17" s="38">
        <f>Tabla33891113[[#This Row],[EXISTENCIA]]*Tabla33891113[[#This Row],[PRECIO]]</f>
        <v>386880</v>
      </c>
      <c r="L17" s="11"/>
    </row>
    <row r="18" spans="2:12" ht="25.5" x14ac:dyDescent="0.25">
      <c r="B18" s="16" t="s">
        <v>333</v>
      </c>
      <c r="C18" s="58" t="s">
        <v>334</v>
      </c>
      <c r="D18" s="24">
        <v>236</v>
      </c>
      <c r="E18" s="25" t="s">
        <v>33</v>
      </c>
      <c r="F18" s="27" t="s">
        <v>114</v>
      </c>
      <c r="G18" s="26">
        <v>20</v>
      </c>
      <c r="H18" s="20">
        <v>14880</v>
      </c>
      <c r="I18" s="39">
        <f>Tabla33891113[[#This Row],[EXISTENCIA]]*Tabla33891113[[#This Row],[PRECIO]]</f>
        <v>297600</v>
      </c>
      <c r="L18" s="11"/>
    </row>
    <row r="19" spans="2:12" ht="25.5" x14ac:dyDescent="0.25">
      <c r="B19" s="16" t="s">
        <v>333</v>
      </c>
      <c r="C19" s="58" t="s">
        <v>334</v>
      </c>
      <c r="D19" s="24">
        <v>234</v>
      </c>
      <c r="E19" s="25" t="s">
        <v>33</v>
      </c>
      <c r="F19" s="27" t="s">
        <v>113</v>
      </c>
      <c r="G19" s="26">
        <v>19</v>
      </c>
      <c r="H19" s="20">
        <v>9847.2999999999993</v>
      </c>
      <c r="I19" s="38">
        <f>Tabla33891113[[#This Row],[EXISTENCIA]]*Tabla33891113[[#This Row],[PRECIO]]</f>
        <v>187098.69999999998</v>
      </c>
      <c r="L19" s="11"/>
    </row>
    <row r="20" spans="2:12" ht="25.5" x14ac:dyDescent="0.25">
      <c r="B20" s="16" t="s">
        <v>333</v>
      </c>
      <c r="C20" s="58" t="s">
        <v>334</v>
      </c>
      <c r="D20" s="24">
        <v>447</v>
      </c>
      <c r="E20" s="25" t="s">
        <v>33</v>
      </c>
      <c r="F20" s="27" t="s">
        <v>180</v>
      </c>
      <c r="G20" s="26">
        <v>26</v>
      </c>
      <c r="H20" s="20">
        <v>10200</v>
      </c>
      <c r="I20" s="39">
        <f>Tabla33891113[[#This Row],[EXISTENCIA]]*Tabla33891113[[#This Row],[PRECIO]]</f>
        <v>265200</v>
      </c>
      <c r="L20" s="11"/>
    </row>
    <row r="21" spans="2:12" ht="25.5" x14ac:dyDescent="0.25">
      <c r="B21" s="16" t="s">
        <v>333</v>
      </c>
      <c r="C21" s="58" t="s">
        <v>334</v>
      </c>
      <c r="D21" s="24">
        <v>448</v>
      </c>
      <c r="E21" s="25" t="s">
        <v>33</v>
      </c>
      <c r="F21" s="27" t="s">
        <v>200</v>
      </c>
      <c r="G21" s="26">
        <v>31</v>
      </c>
      <c r="H21" s="20">
        <v>10200</v>
      </c>
      <c r="I21" s="38">
        <f>Tabla33891113[[#This Row],[EXISTENCIA]]*Tabla33891113[[#This Row],[PRECIO]]</f>
        <v>316200</v>
      </c>
      <c r="L21" s="11"/>
    </row>
    <row r="22" spans="2:12" ht="25.5" x14ac:dyDescent="0.25">
      <c r="B22" s="16" t="s">
        <v>333</v>
      </c>
      <c r="C22" s="58" t="s">
        <v>334</v>
      </c>
      <c r="D22" s="24">
        <v>475</v>
      </c>
      <c r="E22" s="25" t="s">
        <v>33</v>
      </c>
      <c r="F22" s="27" t="s">
        <v>179</v>
      </c>
      <c r="G22" s="26">
        <v>25</v>
      </c>
      <c r="H22" s="20">
        <v>10200</v>
      </c>
      <c r="I22" s="39">
        <f>Tabla33891113[[#This Row],[EXISTENCIA]]*Tabla33891113[[#This Row],[PRECIO]]</f>
        <v>255000</v>
      </c>
      <c r="L22" s="11"/>
    </row>
    <row r="23" spans="2:12" ht="25.5" x14ac:dyDescent="0.25">
      <c r="B23" s="16" t="s">
        <v>333</v>
      </c>
      <c r="C23" s="58" t="s">
        <v>334</v>
      </c>
      <c r="D23" s="24">
        <v>446</v>
      </c>
      <c r="E23" s="25" t="s">
        <v>33</v>
      </c>
      <c r="F23" s="27" t="s">
        <v>173</v>
      </c>
      <c r="G23" s="26">
        <v>26</v>
      </c>
      <c r="H23" s="20">
        <v>8000</v>
      </c>
      <c r="I23" s="38">
        <f>Tabla33891113[[#This Row],[EXISTENCIA]]*Tabla33891113[[#This Row],[PRECIO]]</f>
        <v>208000</v>
      </c>
      <c r="L23" s="11"/>
    </row>
    <row r="24" spans="2:12" ht="25.5" x14ac:dyDescent="0.25">
      <c r="B24" s="16" t="s">
        <v>333</v>
      </c>
      <c r="C24" s="58" t="s">
        <v>334</v>
      </c>
      <c r="D24" s="24">
        <v>224</v>
      </c>
      <c r="E24" s="25" t="s">
        <v>33</v>
      </c>
      <c r="F24" s="27" t="s">
        <v>112</v>
      </c>
      <c r="G24" s="26">
        <v>12</v>
      </c>
      <c r="H24" s="20">
        <v>8542</v>
      </c>
      <c r="I24" s="39">
        <f>Tabla33891113[[#This Row],[EXISTENCIA]]*Tabla33891113[[#This Row],[PRECIO]]</f>
        <v>102504</v>
      </c>
      <c r="L24" s="11"/>
    </row>
    <row r="25" spans="2:12" ht="25.5" x14ac:dyDescent="0.25">
      <c r="B25" s="16" t="s">
        <v>333</v>
      </c>
      <c r="C25" s="58" t="s">
        <v>334</v>
      </c>
      <c r="D25" s="24">
        <v>564</v>
      </c>
      <c r="E25" s="25" t="s">
        <v>33</v>
      </c>
      <c r="F25" s="27" t="s">
        <v>219</v>
      </c>
      <c r="G25" s="26">
        <v>6</v>
      </c>
      <c r="H25" s="20">
        <v>7373.5</v>
      </c>
      <c r="I25" s="38">
        <f>Tabla33891113[[#This Row],[EXISTENCIA]]*Tabla33891113[[#This Row],[PRECIO]]</f>
        <v>44241</v>
      </c>
      <c r="L25" s="11"/>
    </row>
    <row r="26" spans="2:12" ht="25.5" x14ac:dyDescent="0.25">
      <c r="B26" s="16" t="s">
        <v>333</v>
      </c>
      <c r="C26" s="58" t="s">
        <v>334</v>
      </c>
      <c r="D26" s="24">
        <v>563</v>
      </c>
      <c r="E26" s="25" t="s">
        <v>33</v>
      </c>
      <c r="F26" s="27" t="s">
        <v>218</v>
      </c>
      <c r="G26" s="26">
        <v>6</v>
      </c>
      <c r="H26" s="20">
        <v>7373.5</v>
      </c>
      <c r="I26" s="39">
        <f>Tabla33891113[[#This Row],[EXISTENCIA]]*Tabla33891113[[#This Row],[PRECIO]]</f>
        <v>44241</v>
      </c>
      <c r="L26" s="11"/>
    </row>
    <row r="27" spans="2:12" ht="25.5" x14ac:dyDescent="0.25">
      <c r="B27" s="16" t="s">
        <v>333</v>
      </c>
      <c r="C27" s="58" t="s">
        <v>334</v>
      </c>
      <c r="D27" s="24">
        <v>565</v>
      </c>
      <c r="E27" s="25" t="s">
        <v>33</v>
      </c>
      <c r="F27" s="27" t="s">
        <v>220</v>
      </c>
      <c r="G27" s="26">
        <v>6</v>
      </c>
      <c r="H27" s="20">
        <v>7373.5</v>
      </c>
      <c r="I27" s="38">
        <f>Tabla33891113[[#This Row],[EXISTENCIA]]*Tabla33891113[[#This Row],[PRECIO]]</f>
        <v>44241</v>
      </c>
    </row>
    <row r="28" spans="2:12" ht="25.5" x14ac:dyDescent="0.25">
      <c r="B28" s="16" t="s">
        <v>333</v>
      </c>
      <c r="C28" s="58" t="s">
        <v>334</v>
      </c>
      <c r="D28" s="24">
        <v>562</v>
      </c>
      <c r="E28" s="25" t="s">
        <v>33</v>
      </c>
      <c r="F28" s="27" t="s">
        <v>221</v>
      </c>
      <c r="G28" s="26">
        <v>6</v>
      </c>
      <c r="H28" s="20">
        <v>6111.1</v>
      </c>
      <c r="I28" s="39">
        <f>Tabla33891113[[#This Row],[EXISTENCIA]]*Tabla33891113[[#This Row],[PRECIO]]</f>
        <v>36666.600000000006</v>
      </c>
    </row>
    <row r="29" spans="2:12" ht="25.5" x14ac:dyDescent="0.25">
      <c r="B29" s="16" t="s">
        <v>333</v>
      </c>
      <c r="C29" s="58" t="s">
        <v>334</v>
      </c>
      <c r="D29" s="24">
        <v>217</v>
      </c>
      <c r="E29" s="25" t="s">
        <v>33</v>
      </c>
      <c r="F29" s="27" t="s">
        <v>148</v>
      </c>
      <c r="G29" s="26">
        <v>28</v>
      </c>
      <c r="H29" s="20">
        <v>8635.2999999999993</v>
      </c>
      <c r="I29" s="38">
        <f>Tabla33891113[[#This Row],[EXISTENCIA]]*Tabla33891113[[#This Row],[PRECIO]]</f>
        <v>241788.39999999997</v>
      </c>
    </row>
    <row r="30" spans="2:12" ht="25.5" x14ac:dyDescent="0.25">
      <c r="B30" s="16" t="s">
        <v>333</v>
      </c>
      <c r="C30" s="58" t="s">
        <v>334</v>
      </c>
      <c r="D30" s="24">
        <v>216</v>
      </c>
      <c r="E30" s="25" t="s">
        <v>33</v>
      </c>
      <c r="F30" s="27" t="s">
        <v>205</v>
      </c>
      <c r="G30" s="26">
        <v>24</v>
      </c>
      <c r="H30" s="20">
        <v>6686.6</v>
      </c>
      <c r="I30" s="39">
        <f>Tabla33891113[[#This Row],[EXISTENCIA]]*Tabla33891113[[#This Row],[PRECIO]]</f>
        <v>160478.40000000002</v>
      </c>
    </row>
    <row r="31" spans="2:12" ht="25.5" x14ac:dyDescent="0.25">
      <c r="B31" s="16" t="s">
        <v>333</v>
      </c>
      <c r="C31" s="58" t="s">
        <v>334</v>
      </c>
      <c r="D31" s="24">
        <v>218</v>
      </c>
      <c r="E31" s="25" t="s">
        <v>33</v>
      </c>
      <c r="F31" s="27" t="s">
        <v>111</v>
      </c>
      <c r="G31" s="26">
        <v>32</v>
      </c>
      <c r="H31" s="20">
        <v>8635.2999999999993</v>
      </c>
      <c r="I31" s="38">
        <f>Tabla33891113[[#This Row],[EXISTENCIA]]*Tabla33891113[[#This Row],[PRECIO]]</f>
        <v>276329.59999999998</v>
      </c>
    </row>
    <row r="32" spans="2:12" ht="25.5" x14ac:dyDescent="0.25">
      <c r="B32" s="16" t="s">
        <v>333</v>
      </c>
      <c r="C32" s="58" t="s">
        <v>334</v>
      </c>
      <c r="D32" s="24">
        <v>219</v>
      </c>
      <c r="E32" s="25" t="s">
        <v>33</v>
      </c>
      <c r="F32" s="27" t="s">
        <v>232</v>
      </c>
      <c r="G32" s="26">
        <v>34</v>
      </c>
      <c r="H32" s="20">
        <v>8635.2999999999993</v>
      </c>
      <c r="I32" s="39">
        <f>Tabla33891113[[#This Row],[EXISTENCIA]]*Tabla33891113[[#This Row],[PRECIO]]</f>
        <v>293600.19999999995</v>
      </c>
    </row>
    <row r="33" spans="2:9" ht="25.5" x14ac:dyDescent="0.25">
      <c r="B33" s="16" t="s">
        <v>333</v>
      </c>
      <c r="C33" s="58" t="s">
        <v>334</v>
      </c>
      <c r="D33" s="24">
        <v>220</v>
      </c>
      <c r="E33" s="25" t="s">
        <v>33</v>
      </c>
      <c r="F33" s="27" t="s">
        <v>110</v>
      </c>
      <c r="G33" s="26">
        <v>12</v>
      </c>
      <c r="H33" s="20">
        <v>4155.5600000000004</v>
      </c>
      <c r="I33" s="38">
        <f>Tabla33891113[[#This Row],[EXISTENCIA]]*Tabla33891113[[#This Row],[PRECIO]]</f>
        <v>49866.720000000001</v>
      </c>
    </row>
    <row r="34" spans="2:9" ht="25.5" x14ac:dyDescent="0.25">
      <c r="B34" s="16" t="s">
        <v>333</v>
      </c>
      <c r="C34" s="58" t="s">
        <v>334</v>
      </c>
      <c r="D34" s="24">
        <v>221</v>
      </c>
      <c r="E34" s="25" t="s">
        <v>33</v>
      </c>
      <c r="F34" s="27" t="s">
        <v>109</v>
      </c>
      <c r="G34" s="26">
        <v>13</v>
      </c>
      <c r="H34" s="20">
        <v>4803.3100000000004</v>
      </c>
      <c r="I34" s="43">
        <f>Tabla33891113[[#This Row],[EXISTENCIA]]*Tabla33891113[[#This Row],[PRECIO]]</f>
        <v>62443.030000000006</v>
      </c>
    </row>
    <row r="35" spans="2:9" ht="25.5" x14ac:dyDescent="0.25">
      <c r="B35" s="16" t="s">
        <v>333</v>
      </c>
      <c r="C35" s="58" t="s">
        <v>334</v>
      </c>
      <c r="D35" s="24">
        <v>222</v>
      </c>
      <c r="E35" s="25" t="s">
        <v>33</v>
      </c>
      <c r="F35" s="27" t="s">
        <v>108</v>
      </c>
      <c r="G35" s="26">
        <v>15</v>
      </c>
      <c r="H35" s="20">
        <v>4926.1499999999996</v>
      </c>
      <c r="I35" s="38">
        <f>Tabla33891113[[#This Row],[EXISTENCIA]]*Tabla33891113[[#This Row],[PRECIO]]</f>
        <v>73892.25</v>
      </c>
    </row>
    <row r="36" spans="2:9" ht="25.5" x14ac:dyDescent="0.25">
      <c r="B36" s="16" t="s">
        <v>333</v>
      </c>
      <c r="C36" s="58" t="s">
        <v>334</v>
      </c>
      <c r="D36" s="24">
        <v>223</v>
      </c>
      <c r="E36" s="25" t="s">
        <v>33</v>
      </c>
      <c r="F36" s="27" t="s">
        <v>107</v>
      </c>
      <c r="G36" s="26">
        <v>16</v>
      </c>
      <c r="H36" s="20">
        <v>5025.79</v>
      </c>
      <c r="I36" s="39">
        <f>Tabla33891113[[#This Row],[EXISTENCIA]]*Tabla33891113[[#This Row],[PRECIO]]</f>
        <v>80412.639999999999</v>
      </c>
    </row>
    <row r="37" spans="2:9" ht="25.5" x14ac:dyDescent="0.25">
      <c r="B37" s="16" t="s">
        <v>333</v>
      </c>
      <c r="C37" s="58" t="s">
        <v>334</v>
      </c>
      <c r="D37" s="24">
        <v>225</v>
      </c>
      <c r="E37" s="25" t="s">
        <v>33</v>
      </c>
      <c r="F37" s="27" t="s">
        <v>233</v>
      </c>
      <c r="G37" s="26">
        <v>2</v>
      </c>
      <c r="H37" s="20">
        <v>4332.96</v>
      </c>
      <c r="I37" s="38">
        <f>Tabla33891113[[#This Row],[EXISTENCIA]]*Tabla33891113[[#This Row],[PRECIO]]</f>
        <v>8665.92</v>
      </c>
    </row>
    <row r="38" spans="2:9" ht="25.5" x14ac:dyDescent="0.25">
      <c r="B38" s="16" t="s">
        <v>333</v>
      </c>
      <c r="C38" s="58" t="s">
        <v>334</v>
      </c>
      <c r="D38" s="24">
        <v>533</v>
      </c>
      <c r="E38" s="25" t="s">
        <v>33</v>
      </c>
      <c r="F38" s="27" t="s">
        <v>325</v>
      </c>
      <c r="G38" s="26">
        <v>2</v>
      </c>
      <c r="H38" s="80">
        <v>224.58</v>
      </c>
      <c r="I38" s="39">
        <f>Tabla33891113[[#This Row],[EXISTENCIA]]*Tabla33891113[[#This Row],[PRECIO]]</f>
        <v>449.16</v>
      </c>
    </row>
    <row r="39" spans="2:9" ht="25.5" x14ac:dyDescent="0.25">
      <c r="B39" s="16" t="s">
        <v>333</v>
      </c>
      <c r="C39" s="58" t="s">
        <v>334</v>
      </c>
      <c r="D39" s="24">
        <v>622</v>
      </c>
      <c r="E39" s="25" t="s">
        <v>33</v>
      </c>
      <c r="F39" s="27" t="s">
        <v>326</v>
      </c>
      <c r="G39" s="26">
        <v>1</v>
      </c>
      <c r="H39" s="20">
        <v>840.58</v>
      </c>
      <c r="I39" s="38">
        <f>Tabla33891113[[#This Row],[EXISTENCIA]]*Tabla33891113[[#This Row],[PRECIO]]</f>
        <v>840.58</v>
      </c>
    </row>
    <row r="40" spans="2:9" ht="25.5" x14ac:dyDescent="0.25">
      <c r="B40" s="16" t="s">
        <v>333</v>
      </c>
      <c r="C40" s="58" t="s">
        <v>334</v>
      </c>
      <c r="D40" s="24">
        <v>566</v>
      </c>
      <c r="E40" s="25" t="s">
        <v>33</v>
      </c>
      <c r="F40" s="27" t="s">
        <v>327</v>
      </c>
      <c r="G40" s="26">
        <v>3</v>
      </c>
      <c r="H40" s="80">
        <v>8268.07</v>
      </c>
      <c r="I40" s="39">
        <f>Tabla33891113[[#This Row],[EXISTENCIA]]*Tabla33891113[[#This Row],[PRECIO]]</f>
        <v>24804.21</v>
      </c>
    </row>
    <row r="41" spans="2:9" x14ac:dyDescent="0.25">
      <c r="G41" s="46">
        <f>SUBTOTAL(109,Tabla33891113[EXISTENCIA])</f>
        <v>449</v>
      </c>
      <c r="H41" s="47" t="s">
        <v>328</v>
      </c>
      <c r="I41" s="48">
        <f>SUBTOTAL(109,Tabla33891113[TOTAL VALORES RD$])</f>
        <v>3947056.06</v>
      </c>
    </row>
    <row r="43" spans="2:9" x14ac:dyDescent="0.25">
      <c r="B43" s="74" t="s">
        <v>312</v>
      </c>
      <c r="C43" s="75"/>
      <c r="D43"/>
      <c r="F43" s="76" t="s">
        <v>313</v>
      </c>
      <c r="H43" s="12"/>
    </row>
    <row r="44" spans="2:9" x14ac:dyDescent="0.25">
      <c r="B44" s="77"/>
      <c r="C44" s="75" t="s">
        <v>314</v>
      </c>
      <c r="D44"/>
      <c r="F44" s="78" t="s">
        <v>315</v>
      </c>
      <c r="H44" s="12"/>
    </row>
    <row r="45" spans="2:9" x14ac:dyDescent="0.25">
      <c r="B45" s="77"/>
      <c r="C45" s="75" t="s">
        <v>316</v>
      </c>
      <c r="D45"/>
      <c r="F45" s="79" t="s">
        <v>317</v>
      </c>
      <c r="H45" s="12"/>
    </row>
    <row r="46" spans="2:9" x14ac:dyDescent="0.25">
      <c r="B46" s="77"/>
      <c r="C46" s="75" t="s">
        <v>318</v>
      </c>
      <c r="D46" s="75"/>
      <c r="E46" s="79"/>
      <c r="F46" s="8"/>
      <c r="H46" s="12"/>
    </row>
  </sheetData>
  <mergeCells count="2">
    <mergeCell ref="B3:I3"/>
    <mergeCell ref="B4:I4"/>
  </mergeCells>
  <phoneticPr fontId="11" type="noConversion"/>
  <pageMargins left="0.23622047244094491" right="0.11811023622047245" top="0.9055118110236221" bottom="0.39370078740157483" header="0.31496062992125984" footer="0.31496062992125984"/>
  <pageSetup scale="64" orientation="portrait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3D7AA-1CEB-4D57-8513-CFF8D2ECE002}">
  <dimension ref="B1:N18"/>
  <sheetViews>
    <sheetView zoomScaleNormal="100" workbookViewId="0">
      <selection activeCell="F24" sqref="F24"/>
    </sheetView>
  </sheetViews>
  <sheetFormatPr baseColWidth="10" defaultRowHeight="15.75" x14ac:dyDescent="0.25"/>
  <cols>
    <col min="2" max="2" width="15.125" bestFit="1" customWidth="1"/>
    <col min="3" max="3" width="25" bestFit="1" customWidth="1"/>
    <col min="4" max="4" width="8.5" bestFit="1" customWidth="1"/>
    <col min="5" max="5" width="8.75" bestFit="1" customWidth="1"/>
    <col min="6" max="6" width="39" customWidth="1"/>
    <col min="7" max="7" width="15.5" customWidth="1"/>
    <col min="8" max="8" width="11.75" bestFit="1" customWidth="1"/>
    <col min="9" max="9" width="16.5" customWidth="1"/>
  </cols>
  <sheetData>
    <row r="1" spans="2:14" x14ac:dyDescent="0.25">
      <c r="N1" s="10"/>
    </row>
    <row r="3" spans="2:14" x14ac:dyDescent="0.25">
      <c r="B3" s="92" t="s">
        <v>159</v>
      </c>
      <c r="C3" s="92"/>
      <c r="D3" s="92"/>
      <c r="E3" s="92"/>
      <c r="F3" s="92"/>
      <c r="G3" s="92"/>
      <c r="H3" s="92"/>
      <c r="I3" s="92"/>
    </row>
    <row r="4" spans="2:14" x14ac:dyDescent="0.25">
      <c r="B4" s="92" t="s">
        <v>335</v>
      </c>
      <c r="C4" s="92"/>
      <c r="D4" s="93"/>
      <c r="E4" s="93"/>
      <c r="F4" s="92"/>
      <c r="G4" s="92"/>
      <c r="H4" s="92"/>
      <c r="I4" s="92"/>
    </row>
    <row r="5" spans="2:14" ht="16.5" thickBot="1" x14ac:dyDescent="0.3">
      <c r="B5" s="1"/>
      <c r="C5" s="1"/>
      <c r="D5" s="1"/>
      <c r="E5" s="1"/>
      <c r="F5" s="1"/>
      <c r="G5" s="2"/>
      <c r="H5" s="3"/>
      <c r="I5" s="1"/>
    </row>
    <row r="6" spans="2:14" ht="31.5" x14ac:dyDescent="0.25">
      <c r="B6" s="4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6" t="s">
        <v>6</v>
      </c>
      <c r="I6" s="7" t="s">
        <v>7</v>
      </c>
      <c r="M6" s="11"/>
    </row>
    <row r="7" spans="2:14" ht="22.5" customHeight="1" x14ac:dyDescent="0.25">
      <c r="B7" s="16" t="s">
        <v>333</v>
      </c>
      <c r="C7" s="58" t="s">
        <v>334</v>
      </c>
      <c r="D7" s="24">
        <v>288</v>
      </c>
      <c r="E7" s="25" t="s">
        <v>33</v>
      </c>
      <c r="F7" s="27" t="s">
        <v>125</v>
      </c>
      <c r="G7" s="26">
        <v>4</v>
      </c>
      <c r="H7" s="20">
        <v>4200</v>
      </c>
      <c r="I7" s="38">
        <f>Tabla338911[[#This Row],[EXISTENCIA]]*Tabla338911[[#This Row],[PRECIO]]</f>
        <v>16800</v>
      </c>
      <c r="J7" s="21"/>
      <c r="K7" s="21"/>
      <c r="M7" s="11"/>
    </row>
    <row r="8" spans="2:14" ht="22.5" customHeight="1" x14ac:dyDescent="0.25">
      <c r="B8" s="16" t="s">
        <v>333</v>
      </c>
      <c r="C8" s="58" t="s">
        <v>334</v>
      </c>
      <c r="D8" s="24">
        <v>289</v>
      </c>
      <c r="E8" s="25" t="s">
        <v>33</v>
      </c>
      <c r="F8" s="27" t="s">
        <v>124</v>
      </c>
      <c r="G8" s="26">
        <v>2</v>
      </c>
      <c r="H8" s="20">
        <v>1600</v>
      </c>
      <c r="I8" s="41">
        <f>Tabla338911[[#This Row],[EXISTENCIA]]*Tabla338911[[#This Row],[PRECIO]]</f>
        <v>3200</v>
      </c>
      <c r="J8" s="21"/>
      <c r="K8" s="21"/>
      <c r="M8" s="11"/>
    </row>
    <row r="9" spans="2:14" ht="22.5" customHeight="1" x14ac:dyDescent="0.25">
      <c r="B9" s="16" t="s">
        <v>333</v>
      </c>
      <c r="C9" s="58" t="s">
        <v>334</v>
      </c>
      <c r="D9" s="24">
        <v>302</v>
      </c>
      <c r="E9" s="25" t="s">
        <v>33</v>
      </c>
      <c r="F9" s="27" t="s">
        <v>123</v>
      </c>
      <c r="G9" s="26">
        <v>20</v>
      </c>
      <c r="H9" s="20">
        <v>237.71</v>
      </c>
      <c r="I9" s="38">
        <f>Tabla338911[[#This Row],[EXISTENCIA]]*Tabla338911[[#This Row],[PRECIO]]</f>
        <v>4754.2</v>
      </c>
      <c r="J9" s="21"/>
      <c r="K9" s="21"/>
      <c r="M9" s="11"/>
    </row>
    <row r="10" spans="2:14" ht="22.5" customHeight="1" x14ac:dyDescent="0.25">
      <c r="B10" s="16" t="s">
        <v>333</v>
      </c>
      <c r="C10" s="58" t="s">
        <v>334</v>
      </c>
      <c r="D10" s="24">
        <v>311</v>
      </c>
      <c r="E10" s="25" t="s">
        <v>33</v>
      </c>
      <c r="F10" s="27" t="s">
        <v>122</v>
      </c>
      <c r="G10" s="26">
        <v>1</v>
      </c>
      <c r="H10" s="20">
        <v>1080.51</v>
      </c>
      <c r="I10" s="41">
        <f>Tabla338911[[#This Row],[EXISTENCIA]]*Tabla338911[[#This Row],[PRECIO]]</f>
        <v>1080.51</v>
      </c>
      <c r="J10" s="21"/>
      <c r="K10" s="21"/>
      <c r="M10" s="11"/>
    </row>
    <row r="11" spans="2:14" ht="22.5" customHeight="1" x14ac:dyDescent="0.25">
      <c r="B11" s="16" t="s">
        <v>333</v>
      </c>
      <c r="C11" s="58" t="s">
        <v>334</v>
      </c>
      <c r="D11" s="24">
        <v>581</v>
      </c>
      <c r="E11" s="25" t="s">
        <v>33</v>
      </c>
      <c r="F11" s="27" t="s">
        <v>225</v>
      </c>
      <c r="G11" s="26">
        <v>1</v>
      </c>
      <c r="H11" s="26">
        <v>4714.1000000000004</v>
      </c>
      <c r="I11" s="38">
        <f>Tabla338911[[#This Row],[EXISTENCIA]]*Tabla338911[[#This Row],[PRECIO]]</f>
        <v>4714.1000000000004</v>
      </c>
      <c r="J11" s="21"/>
      <c r="K11" s="21"/>
      <c r="M11" s="11"/>
    </row>
    <row r="12" spans="2:14" ht="22.5" customHeight="1" x14ac:dyDescent="0.25">
      <c r="B12" s="16" t="s">
        <v>333</v>
      </c>
      <c r="C12" s="58" t="s">
        <v>334</v>
      </c>
      <c r="D12" s="24">
        <v>622</v>
      </c>
      <c r="E12" s="25" t="s">
        <v>33</v>
      </c>
      <c r="F12" s="27" t="s">
        <v>322</v>
      </c>
      <c r="G12" s="26">
        <v>30</v>
      </c>
      <c r="H12" s="26">
        <v>335</v>
      </c>
      <c r="I12" s="41">
        <f>Tabla338911[[#This Row],[EXISTENCIA]]*Tabla338911[[#This Row],[PRECIO]]</f>
        <v>10050</v>
      </c>
      <c r="J12" s="21"/>
      <c r="K12" s="21"/>
      <c r="M12" s="11"/>
    </row>
    <row r="13" spans="2:14" x14ac:dyDescent="0.25">
      <c r="B13" s="1"/>
      <c r="C13" s="1"/>
      <c r="D13" s="1"/>
      <c r="E13" s="1"/>
      <c r="F13" s="1"/>
      <c r="G13" s="44">
        <f>SUBTOTAL(109,G7:G10)</f>
        <v>27</v>
      </c>
      <c r="H13" s="45" t="s">
        <v>8</v>
      </c>
      <c r="I13" s="45">
        <f>SUBTOTAL(109,I7:I12)</f>
        <v>40598.81</v>
      </c>
    </row>
    <row r="14" spans="2:14" x14ac:dyDescent="0.25">
      <c r="G14" s="1"/>
      <c r="H14" s="1"/>
      <c r="I14" s="1"/>
    </row>
    <row r="15" spans="2:14" x14ac:dyDescent="0.25">
      <c r="B15" s="74" t="s">
        <v>312</v>
      </c>
      <c r="C15" s="75"/>
      <c r="F15" s="76" t="s">
        <v>313</v>
      </c>
      <c r="H15" s="12"/>
    </row>
    <row r="16" spans="2:14" x14ac:dyDescent="0.25">
      <c r="B16" s="77"/>
      <c r="C16" s="75" t="s">
        <v>314</v>
      </c>
      <c r="F16" s="78" t="s">
        <v>315</v>
      </c>
      <c r="H16" s="12"/>
    </row>
    <row r="17" spans="2:8" x14ac:dyDescent="0.25">
      <c r="B17" s="77"/>
      <c r="C17" s="75" t="s">
        <v>316</v>
      </c>
      <c r="F17" s="79" t="s">
        <v>317</v>
      </c>
      <c r="H17" s="12"/>
    </row>
    <row r="18" spans="2:8" x14ac:dyDescent="0.25">
      <c r="B18" s="77"/>
      <c r="C18" s="75" t="s">
        <v>318</v>
      </c>
      <c r="D18" s="75"/>
      <c r="E18" s="79"/>
      <c r="F18" s="8"/>
      <c r="H18" s="12"/>
    </row>
  </sheetData>
  <mergeCells count="2">
    <mergeCell ref="B3:I3"/>
    <mergeCell ref="B4:I4"/>
  </mergeCells>
  <phoneticPr fontId="11" type="noConversion"/>
  <pageMargins left="0.27559055118110237" right="0.11811023622047245" top="1.6535433070866143" bottom="0.74803149606299213" header="0.31496062992125984" footer="0.31496062992125984"/>
  <pageSetup paperSize="9" scale="65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LIMPIEZA</vt:lpstr>
      <vt:lpstr>OFICINA</vt:lpstr>
      <vt:lpstr>ALIMENTOS &amp; BEBIDAS</vt:lpstr>
      <vt:lpstr>FERRETEROS</vt:lpstr>
      <vt:lpstr>TECNOLOGIA</vt:lpstr>
      <vt:lpstr>MISCELANEOS</vt:lpstr>
      <vt:lpstr>'ALIMENTOS &amp; BEBIDAS'!Área_de_impresión</vt:lpstr>
      <vt:lpstr>FERRETEROS!Área_de_impresión</vt:lpstr>
      <vt:lpstr>LIMPIEZA!Área_de_impresión</vt:lpstr>
      <vt:lpstr>MISCELANEOS!Área_de_impresión</vt:lpstr>
      <vt:lpstr>OFICINA!Área_de_impresión</vt:lpstr>
      <vt:lpstr>TECNOLOGIA!Área_de_impresión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Rafael Castillo Tejada</dc:creator>
  <cp:lastModifiedBy>Bernadette Maria Cosme Rosario</cp:lastModifiedBy>
  <cp:lastPrinted>2025-11-13T16:30:50Z</cp:lastPrinted>
  <dcterms:created xsi:type="dcterms:W3CDTF">2022-08-11T12:43:28Z</dcterms:created>
  <dcterms:modified xsi:type="dcterms:W3CDTF">2025-11-19T19:24:02Z</dcterms:modified>
</cp:coreProperties>
</file>