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an\uaf\FINANZAS\BERNADETTE COSME\OAI\2025\REPORTE DE INGRESOS Y EGRESOS\DICIEMBRE\"/>
    </mc:Choice>
  </mc:AlternateContent>
  <xr:revisionPtr revIDLastSave="0" documentId="13_ncr:1_{4ACA5D3B-D768-4EDA-AF0D-623563626D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INGRESOS Y EGRESOS" sheetId="2" r:id="rId1"/>
    <sheet name="Sheet1" sheetId="1" r:id="rId2"/>
  </sheets>
  <definedNames>
    <definedName name="_xlnm.Print_Area" localSheetId="0">'REPORTE INGRESOS Y EGRESOS'!$A$1:$P$105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2" l="1"/>
  <c r="C81" i="2" l="1"/>
  <c r="C78" i="2"/>
  <c r="C74" i="2"/>
  <c r="C70" i="2"/>
  <c r="C67" i="2"/>
  <c r="C62" i="2"/>
  <c r="C52" i="2"/>
  <c r="C45" i="2"/>
  <c r="C36" i="2"/>
  <c r="C26" i="2"/>
  <c r="C16" i="2"/>
  <c r="C10" i="2"/>
  <c r="M52" i="2" l="1"/>
  <c r="J83" i="2" l="1"/>
  <c r="I83" i="2"/>
  <c r="P62" i="2"/>
  <c r="I52" i="2"/>
  <c r="J52" i="2"/>
  <c r="K52" i="2"/>
  <c r="L52" i="2"/>
  <c r="N52" i="2"/>
  <c r="O52" i="2"/>
  <c r="H52" i="2"/>
  <c r="H83" i="2"/>
  <c r="G2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G81" i="2"/>
  <c r="G78" i="2"/>
  <c r="G74" i="2"/>
  <c r="G70" i="2"/>
  <c r="G67" i="2"/>
  <c r="G62" i="2"/>
  <c r="G52" i="2"/>
  <c r="G45" i="2"/>
  <c r="G36" i="2"/>
  <c r="G16" i="2"/>
  <c r="G10" i="2"/>
  <c r="P52" i="2" l="1"/>
  <c r="F36" i="2"/>
  <c r="O36" i="2" l="1"/>
  <c r="O26" i="2"/>
  <c r="O16" i="2"/>
  <c r="O10" i="2"/>
  <c r="N36" i="2"/>
  <c r="N26" i="2"/>
  <c r="N16" i="2"/>
  <c r="N10" i="2"/>
  <c r="M36" i="2"/>
  <c r="M26" i="2"/>
  <c r="M16" i="2"/>
  <c r="M10" i="2"/>
  <c r="L81" i="2"/>
  <c r="L78" i="2"/>
  <c r="L70" i="2"/>
  <c r="L67" i="2"/>
  <c r="L62" i="2"/>
  <c r="L45" i="2"/>
  <c r="L36" i="2"/>
  <c r="L26" i="2"/>
  <c r="L16" i="2"/>
  <c r="L10" i="2"/>
  <c r="K81" i="2"/>
  <c r="K78" i="2"/>
  <c r="K74" i="2"/>
  <c r="K70" i="2"/>
  <c r="K67" i="2"/>
  <c r="K62" i="2"/>
  <c r="K45" i="2"/>
  <c r="K36" i="2"/>
  <c r="K26" i="2"/>
  <c r="K16" i="2"/>
  <c r="K10" i="2"/>
  <c r="J81" i="2"/>
  <c r="J78" i="2"/>
  <c r="J74" i="2"/>
  <c r="J70" i="2"/>
  <c r="J67" i="2"/>
  <c r="J45" i="2"/>
  <c r="J36" i="2"/>
  <c r="J26" i="2"/>
  <c r="J16" i="2"/>
  <c r="J10" i="2"/>
  <c r="I81" i="2" l="1"/>
  <c r="I78" i="2"/>
  <c r="I74" i="2"/>
  <c r="I70" i="2"/>
  <c r="I67" i="2"/>
  <c r="I45" i="2"/>
  <c r="I36" i="2"/>
  <c r="I26" i="2"/>
  <c r="I16" i="2"/>
  <c r="I10" i="2"/>
  <c r="H81" i="2"/>
  <c r="H78" i="2"/>
  <c r="H74" i="2"/>
  <c r="H70" i="2"/>
  <c r="H67" i="2"/>
  <c r="H62" i="2"/>
  <c r="H45" i="2"/>
  <c r="H36" i="2"/>
  <c r="H26" i="2"/>
  <c r="H16" i="2"/>
  <c r="H10" i="2"/>
  <c r="P45" i="2" l="1"/>
  <c r="P36" i="2"/>
  <c r="P26" i="2"/>
  <c r="P16" i="2"/>
  <c r="P10" i="2"/>
  <c r="F52" i="2"/>
  <c r="F26" i="2"/>
  <c r="F16" i="2"/>
  <c r="F10" i="2"/>
  <c r="E81" i="2"/>
  <c r="E78" i="2"/>
  <c r="E74" i="2"/>
  <c r="E70" i="2"/>
  <c r="E67" i="2"/>
  <c r="E62" i="2"/>
  <c r="E52" i="2" s="1"/>
  <c r="E45" i="2"/>
  <c r="E36" i="2"/>
  <c r="E26" i="2"/>
  <c r="E16" i="2"/>
  <c r="E10" i="2"/>
  <c r="O83" i="2"/>
  <c r="N83" i="2"/>
  <c r="M83" i="2"/>
  <c r="L83" i="2"/>
  <c r="K83" i="2"/>
  <c r="G83" i="2"/>
  <c r="P82" i="2"/>
  <c r="D81" i="2"/>
  <c r="B81" i="2"/>
  <c r="D78" i="2"/>
  <c r="B78" i="2"/>
  <c r="D74" i="2"/>
  <c r="B74" i="2"/>
  <c r="D70" i="2"/>
  <c r="B70" i="2"/>
  <c r="D67" i="2"/>
  <c r="B67" i="2"/>
  <c r="D62" i="2"/>
  <c r="B62" i="2"/>
  <c r="D52" i="2"/>
  <c r="B52" i="2"/>
  <c r="D45" i="2"/>
  <c r="B45" i="2"/>
  <c r="D36" i="2"/>
  <c r="B36" i="2"/>
  <c r="D26" i="2"/>
  <c r="B26" i="2"/>
  <c r="D16" i="2"/>
  <c r="B16" i="2"/>
  <c r="D10" i="2"/>
  <c r="B10" i="2"/>
  <c r="D83" i="2" l="1"/>
  <c r="B83" i="2"/>
  <c r="F83" i="2"/>
  <c r="C83" i="2"/>
  <c r="E83" i="2"/>
  <c r="P81" i="2"/>
  <c r="P83" i="2" l="1"/>
  <c r="P84" i="2" s="1"/>
  <c r="J62" i="2"/>
  <c r="I62" i="2"/>
</calcChain>
</file>

<file path=xl/sharedStrings.xml><?xml version="1.0" encoding="utf-8"?>
<sst xmlns="http://schemas.openxmlformats.org/spreadsheetml/2006/main" count="122" uniqueCount="116">
  <si>
    <t>Ministerio de Hacienda</t>
  </si>
  <si>
    <t>Unidad de Análisis Financiero</t>
  </si>
  <si>
    <t>En RD$</t>
  </si>
  <si>
    <t>DETALLE</t>
  </si>
  <si>
    <t>Presupuesto Aprobado</t>
  </si>
  <si>
    <t>Presupuesto Modificado</t>
  </si>
  <si>
    <t>GASTO DEVENGADO</t>
  </si>
  <si>
    <t xml:space="preserve">Cuenta Bancaria No. 1110212 Cuenta Unica del Tesoro.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</si>
  <si>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</si>
  <si>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</si>
  <si>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</si>
  <si>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</si>
  <si>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</si>
  <si>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</si>
  <si>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</si>
  <si>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</si>
  <si>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</si>
  <si>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</si>
  <si>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</si>
  <si>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</si>
  <si>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</si>
  <si>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Balance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</si>
  <si>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</si>
  <si>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</si>
  <si>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</si>
  <si>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</si>
  <si>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</si>
  <si>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</si>
  <si>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</si>
  <si>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</si>
  <si>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</si>
  <si>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</si>
  <si>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</si>
  <si>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</si>
  <si>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</si>
  <si>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</si>
  <si>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</si>
  <si>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</si>
  <si>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</si>
  <si>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</si>
  <si>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</si>
  <si>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</si>
  <si>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</si>
  <si>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</si>
  <si>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</si>
  <si>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</si>
  <si>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</si>
  <si>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</si>
  <si>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</si>
  <si>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</si>
  <si>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</si>
  <si>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</si>
  <si>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</si>
  <si>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</si>
  <si>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</si>
  <si>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</si>
  <si>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</si>
  <si>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</si>
  <si>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</si>
  <si>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</si>
  <si>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</si>
  <si>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</si>
  <si>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</si>
  <si>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</si>
  <si>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</si>
  <si>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</si>
  <si>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</si>
  <si>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</si>
  <si>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</si>
  <si>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</si>
  <si>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</si>
  <si>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</si>
  <si>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</si>
  <si>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</si>
  <si>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</si>
  <si>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</si>
  <si>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</si>
  <si>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</si>
  <si>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</si>
  <si>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</si>
  <si>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</si>
  <si>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</si>
  <si>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</si>
  <si>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</si>
  <si>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</si>
  <si>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</si>
  <si>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</si>
  <si>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</si>
  <si>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</si>
  <si>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</si>
  <si>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</si>
  <si>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</si>
  <si>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</si>
  <si>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</si>
  <si>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</si>
  <si>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</si>
  <si>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</t>
  </si>
  <si>
    <t>TOTAL INGRESOS MENOS EGRESOS</t>
  </si>
  <si>
    <r>
      <rPr>
        <b/>
        <sz val="11"/>
        <color theme="1"/>
        <rFont val="Open Sans"/>
      </rPr>
      <t xml:space="preserve">Fuente: </t>
    </r>
    <r>
      <rPr>
        <sz val="11"/>
        <color theme="1"/>
        <rFont val="Open Sans"/>
      </rPr>
      <t>SIGEF</t>
    </r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</si>
  <si>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</t>
    </r>
  </si>
  <si>
    <r>
      <rPr>
        <b/>
        <sz val="11"/>
        <color theme="1"/>
        <rFont val="Open Sans"/>
      </rPr>
      <t>Presupuesto modificado</t>
    </r>
    <r>
      <rPr>
        <sz val="11"/>
        <color theme="1"/>
        <rFont val="Open Sans"/>
      </rPr>
      <t>: Se refiere al presupuesto aprobado en caso de que el Congreso Nacional apruebe un presupuesto</t>
    </r>
  </si>
  <si>
    <t>complementario.</t>
  </si>
  <si>
    <r>
      <t xml:space="preserve">Total devengado: </t>
    </r>
    <r>
      <rPr>
        <sz val="11"/>
        <color theme="1"/>
        <rFont val="Open Sans"/>
      </rPr>
      <t>Son los recursos financieros que surgen con la obligación de pago por la recepción de conformidad</t>
    </r>
    <r>
      <rPr>
        <b/>
        <sz val="11"/>
        <color theme="1"/>
        <rFont val="Open Sans"/>
      </rPr>
      <t xml:space="preserve"> </t>
    </r>
    <r>
      <rPr>
        <sz val="11"/>
        <color theme="1"/>
        <rFont val="Open Sans"/>
      </rPr>
      <t>de obras</t>
    </r>
  </si>
  <si>
    <t>bienes y servicios oportunamente contratados o, en los casos de gastos sin contrapretación, por haberse cumplido los requisitos</t>
  </si>
  <si>
    <t>administrativos dispuestos por el reglamento de la presente Ley.</t>
  </si>
  <si>
    <t xml:space="preserve">Merary Lantigua </t>
  </si>
  <si>
    <t>Carlos Castellanos</t>
  </si>
  <si>
    <t>Preparado por:</t>
  </si>
  <si>
    <t>Revisado por:</t>
  </si>
  <si>
    <t>Aprobado por:</t>
  </si>
  <si>
    <t>Coordinadora de Presupuesto</t>
  </si>
  <si>
    <t>Director Administrativo y Financiero</t>
  </si>
  <si>
    <t>Puesto que ocupa</t>
  </si>
  <si>
    <t>Reporte de Ingresos y Egresos</t>
  </si>
  <si>
    <t>Bernadette Cosme</t>
  </si>
  <si>
    <t>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</si>
</sst>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Open Sans"/>
    </font>
    <font>
      <b/>
      <sz val="11"/>
      <color theme="1"/>
      <name val="Open Sans"/>
    </font>
    <font>
      <b/>
      <sz val="11"/>
      <color theme="0"/>
      <name val="Open Sans"/>
    </font>
    <font>
      <sz val="11"/>
      <color theme="1"/>
      <name val="Open Sans"/>
    </font>
    <font>
      <sz val="12"/>
      <color theme="1"/>
      <name val="Calibri"/>
      <family val="2"/>
      <scheme val="minor"/>
    </font>
    <font>
      <u/>
      <sz val="11"/>
      <color theme="1"/>
      <name val="Open Sans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3366A"/>
        <bgColor indexed="64"/>
      </patternFill>
    </fill>
  </fills>
  <borders count="13">
    <border>
      <left/>
      <right/>
      <top/>
      <bottom/>
      <diagonal/>
    </border>
    <border>
      <left style="medium">
        <color rgb="FF23366A"/>
      </left>
      <right/>
      <top style="medium">
        <color rgb="FF23366A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23366A"/>
      </top>
      <bottom/>
      <diagonal/>
    </border>
    <border>
      <left/>
      <right/>
      <top style="medium">
        <color rgb="FF23366A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4" fillId="2" borderId="6" xfId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wrapText="1"/>
    </xf>
    <xf numFmtId="0" fontId="5" fillId="0" borderId="0" xfId="0" applyFont="1" applyAlignment="1">
      <alignment horizontal="right"/>
    </xf>
    <xf numFmtId="164" fontId="3" fillId="0" borderId="0" xfId="0" applyNumberFormat="1" applyFont="1"/>
    <xf numFmtId="164" fontId="3" fillId="0" borderId="8" xfId="0" applyNumberFormat="1" applyFont="1" applyBorder="1"/>
    <xf numFmtId="0" fontId="4" fillId="2" borderId="6" xfId="0" applyFont="1" applyFill="1" applyBorder="1" applyAlignment="1">
      <alignment horizontal="left" vertical="center"/>
    </xf>
    <xf numFmtId="43" fontId="4" fillId="2" borderId="4" xfId="0" applyNumberFormat="1" applyFont="1" applyFill="1" applyBorder="1" applyAlignment="1">
      <alignment horizontal="right" indent="1"/>
    </xf>
    <xf numFmtId="43" fontId="4" fillId="2" borderId="6" xfId="1" applyFont="1" applyFill="1" applyBorder="1" applyAlignment="1">
      <alignment horizontal="left" vertical="center"/>
    </xf>
    <xf numFmtId="43" fontId="6" fillId="0" borderId="0" xfId="0" applyNumberFormat="1" applyFont="1"/>
    <xf numFmtId="0" fontId="6" fillId="0" borderId="0" xfId="0" applyFont="1"/>
    <xf numFmtId="0" fontId="5" fillId="0" borderId="6" xfId="0" applyFont="1" applyBorder="1" applyAlignment="1">
      <alignment horizontal="left" indent="2"/>
    </xf>
    <xf numFmtId="43" fontId="5" fillId="0" borderId="6" xfId="1" applyFont="1" applyBorder="1"/>
    <xf numFmtId="43" fontId="5" fillId="0" borderId="6" xfId="1" applyFont="1" applyFill="1" applyBorder="1"/>
    <xf numFmtId="43" fontId="5" fillId="0" borderId="6" xfId="1" applyFont="1" applyBorder="1" applyAlignment="1">
      <alignment horizontal="right"/>
    </xf>
    <xf numFmtId="0" fontId="3" fillId="0" borderId="6" xfId="0" applyFont="1" applyBorder="1" applyAlignment="1">
      <alignment horizontal="left" indent="2"/>
    </xf>
    <xf numFmtId="43" fontId="3" fillId="0" borderId="6" xfId="1" applyFont="1" applyBorder="1" applyAlignment="1">
      <alignment horizontal="right"/>
    </xf>
    <xf numFmtId="0" fontId="4" fillId="2" borderId="6" xfId="0" applyFont="1" applyFill="1" applyBorder="1" applyAlignment="1">
      <alignment horizontal="right" vertical="center"/>
    </xf>
    <xf numFmtId="43" fontId="4" fillId="2" borderId="6" xfId="1" applyFont="1" applyFill="1" applyBorder="1" applyAlignment="1">
      <alignment horizontal="right" vertical="center"/>
    </xf>
    <xf numFmtId="43" fontId="4" fillId="2" borderId="0" xfId="1" applyFont="1" applyFill="1" applyBorder="1" applyAlignment="1">
      <alignment horizontal="right" vertical="center"/>
    </xf>
    <xf numFmtId="43" fontId="4" fillId="2" borderId="0" xfId="1" applyFont="1" applyFill="1" applyBorder="1" applyAlignment="1">
      <alignment horizontal="left" vertical="center"/>
    </xf>
    <xf numFmtId="43" fontId="0" fillId="0" borderId="0" xfId="1" applyFont="1" applyAlignment="1">
      <alignment horizontal="right"/>
    </xf>
    <xf numFmtId="43" fontId="0" fillId="0" borderId="0" xfId="1" applyFont="1"/>
    <xf numFmtId="0" fontId="5" fillId="0" borderId="0" xfId="0" applyFont="1"/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43" fontId="0" fillId="0" borderId="0" xfId="0" applyNumberFormat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43" fontId="5" fillId="0" borderId="9" xfId="1" applyFont="1" applyBorder="1"/>
    <xf numFmtId="43" fontId="3" fillId="0" borderId="6" xfId="1" applyFont="1" applyBorder="1"/>
    <xf numFmtId="43" fontId="5" fillId="0" borderId="0" xfId="1" applyFont="1"/>
    <xf numFmtId="43" fontId="6" fillId="0" borderId="0" xfId="1" applyFont="1"/>
    <xf numFmtId="43" fontId="5" fillId="0" borderId="0" xfId="1" applyFont="1" applyBorder="1"/>
    <xf numFmtId="43" fontId="0" fillId="0" borderId="0" xfId="1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43" fontId="4" fillId="2" borderId="4" xfId="0" applyNumberFormat="1" applyFont="1" applyFill="1" applyBorder="1" applyAlignment="1">
      <alignment horizontal="left" inden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43" fontId="3" fillId="0" borderId="0" xfId="1" applyFont="1" applyAlignment="1">
      <alignment horizontal="center"/>
    </xf>
    <xf numFmtId="43" fontId="5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65654</xdr:colOff>
      <xdr:row>0</xdr:row>
      <xdr:rowOff>83342</xdr:rowOff>
    </xdr:from>
    <xdr:to>
      <xdr:col>9</xdr:col>
      <xdr:colOff>1069181</xdr:colOff>
      <xdr:row>3</xdr:row>
      <xdr:rowOff>225317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52A70A17-E9CD-422D-BB57-ED767D38D69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63029" y="83342"/>
          <a:ext cx="2313215" cy="999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775609</xdr:colOff>
      <xdr:row>0</xdr:row>
      <xdr:rowOff>0</xdr:rowOff>
    </xdr:from>
    <xdr:to>
      <xdr:col>3</xdr:col>
      <xdr:colOff>323172</xdr:colOff>
      <xdr:row>3</xdr:row>
      <xdr:rowOff>187574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51AF1483-5D9C-446B-B992-EC311F139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3159" y="0"/>
          <a:ext cx="2611211" cy="1054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B2FEF-70A2-4D68-8645-DDDD260F6E1B}">
  <dimension ref="A1:Q126"/>
  <sheetViews>
    <sheetView showGridLines="0" tabSelected="1" view="pageBreakPreview" zoomScale="80" zoomScaleNormal="70" zoomScaleSheetLayoutView="80" workbookViewId="0">
      <selection sqref="A1:P1"/>
    </sheetView>
  </sheetViews>
  <sheetFormatPr baseColWidth="10" defaultColWidth="11.42578125" defaultRowHeight="15" x14ac:dyDescent="0.25"/>
  <cols>
    <col min="1" max="1" width="106" customWidth="1"/>
    <col min="2" max="2" width="23" style="28" customWidth="1"/>
    <col min="3" max="3" width="23" customWidth="1"/>
    <col min="4" max="4" width="19.28515625" customWidth="1"/>
    <col min="5" max="5" width="21" bestFit="1" customWidth="1"/>
    <col min="6" max="6" width="22.5703125" customWidth="1"/>
    <col min="7" max="15" width="19.7109375" customWidth="1"/>
    <col min="16" max="16" width="21.28515625" bestFit="1" customWidth="1"/>
  </cols>
  <sheetData>
    <row r="1" spans="1:17" ht="28.5" customHeight="1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7" ht="21" customHeight="1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7" ht="18.75" x14ac:dyDescent="0.25">
      <c r="A3" s="60">
        <v>2025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7" ht="18.75" customHeight="1" x14ac:dyDescent="0.25">
      <c r="A4" s="59" t="s">
        <v>113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7" ht="15.75" customHeight="1" thickBot="1" x14ac:dyDescent="0.3">
      <c r="A5" s="59" t="s">
        <v>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7" ht="25.5" customHeight="1" x14ac:dyDescent="0.4">
      <c r="A6" s="1" t="s">
        <v>3</v>
      </c>
      <c r="B6" s="61" t="s">
        <v>4</v>
      </c>
      <c r="C6" s="61" t="s">
        <v>5</v>
      </c>
      <c r="D6" s="63" t="s">
        <v>6</v>
      </c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7" ht="18.75" x14ac:dyDescent="0.25">
      <c r="A7" s="64" t="s">
        <v>7</v>
      </c>
      <c r="B7" s="62"/>
      <c r="C7" s="62"/>
      <c r="D7" s="2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  <c r="P7" s="3" t="s">
        <v>20</v>
      </c>
    </row>
    <row r="8" spans="1:17" ht="18.75" x14ac:dyDescent="0.25">
      <c r="A8" s="65"/>
      <c r="B8" s="62"/>
      <c r="C8" s="62"/>
      <c r="D8" s="4" t="s">
        <v>21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>
        <f>21332088+21332088+21332088+188283605.74+21332088+21332088+21332088+21332088+21332088+21332088+21332088+21332088+21332088+21332088</f>
        <v>465600749.74000001</v>
      </c>
    </row>
    <row r="9" spans="1:17" ht="18.75" x14ac:dyDescent="0.4">
      <c r="A9" s="6" t="s">
        <v>22</v>
      </c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</row>
    <row r="10" spans="1:17" s="14" customFormat="1" ht="20.100000000000001" customHeight="1" x14ac:dyDescent="0.4">
      <c r="A10" s="10" t="s">
        <v>23</v>
      </c>
      <c r="B10" s="11">
        <f t="shared" ref="B10:F10" si="0">SUM(B11:B15)</f>
        <v>230992138</v>
      </c>
      <c r="C10" s="50">
        <f>SUM(C11:C15)</f>
        <v>230992138</v>
      </c>
      <c r="D10" s="12">
        <f t="shared" si="0"/>
        <v>12250003.210000001</v>
      </c>
      <c r="E10" s="12">
        <f t="shared" si="0"/>
        <v>12858342.65</v>
      </c>
      <c r="F10" s="12">
        <f t="shared" si="0"/>
        <v>12276686.49</v>
      </c>
      <c r="G10" s="12">
        <f t="shared" ref="G10" si="1">SUM(G11:G15)</f>
        <v>21138553.439999998</v>
      </c>
      <c r="H10" s="12">
        <f t="shared" ref="H10" si="2">SUM(H11:H15)</f>
        <v>12493193.01</v>
      </c>
      <c r="I10" s="12">
        <f>SUM(I11:I15)</f>
        <v>12943151.449999999</v>
      </c>
      <c r="J10" s="12">
        <f>SUM(J11:J15)</f>
        <v>13268834.970000001</v>
      </c>
      <c r="K10" s="12">
        <f>SUM(K11:K15)</f>
        <v>12897981.940000001</v>
      </c>
      <c r="L10" s="12">
        <f>SUM(L11:L15)</f>
        <v>13425605.91</v>
      </c>
      <c r="M10" s="12">
        <f>SUM(M11:M15)</f>
        <v>22590661.93</v>
      </c>
      <c r="N10" s="12">
        <f t="shared" ref="N10" si="3">SUM(N11:N15)</f>
        <v>22766839.289999999</v>
      </c>
      <c r="O10" s="12">
        <f t="shared" ref="O10" si="4">SUM(O11:O15)</f>
        <v>42427518.359999999</v>
      </c>
      <c r="P10" s="12">
        <f>+D10+E10+F10+G10+H10+I10+J10+K10+L10+M10+N10+O10</f>
        <v>211337372.64999998</v>
      </c>
      <c r="Q10" s="13"/>
    </row>
    <row r="11" spans="1:17" s="14" customFormat="1" ht="20.100000000000001" customHeight="1" x14ac:dyDescent="0.4">
      <c r="A11" s="15" t="s">
        <v>24</v>
      </c>
      <c r="B11" s="42">
        <v>128099059</v>
      </c>
      <c r="C11" s="42">
        <v>135300732.80000001</v>
      </c>
      <c r="D11" s="16">
        <v>9299000</v>
      </c>
      <c r="E11" s="16">
        <v>9876753.5299999993</v>
      </c>
      <c r="F11" s="16">
        <v>9149333.3300000001</v>
      </c>
      <c r="G11" s="16">
        <v>9886994.6999999993</v>
      </c>
      <c r="H11" s="16">
        <v>9537733.3499999996</v>
      </c>
      <c r="I11" s="16">
        <v>9687821.9199999999</v>
      </c>
      <c r="J11" s="16">
        <v>10218500</v>
      </c>
      <c r="K11" s="16">
        <v>9909188.8200000003</v>
      </c>
      <c r="L11" s="17">
        <v>10029500</v>
      </c>
      <c r="M11" s="16">
        <v>10096000</v>
      </c>
      <c r="N11" s="16">
        <v>19633341.870000001</v>
      </c>
      <c r="O11" s="16">
        <v>10073500</v>
      </c>
      <c r="P11" s="16"/>
    </row>
    <row r="12" spans="1:17" s="14" customFormat="1" ht="20.100000000000001" customHeight="1" x14ac:dyDescent="0.4">
      <c r="A12" s="15" t="s">
        <v>25</v>
      </c>
      <c r="B12" s="16">
        <v>81492343</v>
      </c>
      <c r="C12" s="16">
        <v>76768667</v>
      </c>
      <c r="D12" s="16">
        <v>1569000</v>
      </c>
      <c r="E12" s="16">
        <v>1538000</v>
      </c>
      <c r="F12" s="16">
        <v>1767000</v>
      </c>
      <c r="G12" s="16">
        <v>9848463.8800000008</v>
      </c>
      <c r="H12" s="16">
        <v>1527000</v>
      </c>
      <c r="I12" s="16">
        <v>1828000</v>
      </c>
      <c r="J12" s="16">
        <v>1569000</v>
      </c>
      <c r="K12" s="16">
        <v>1559000</v>
      </c>
      <c r="L12" s="17">
        <v>1879000</v>
      </c>
      <c r="M12" s="16">
        <v>10977908.33</v>
      </c>
      <c r="N12" s="16">
        <v>1609000</v>
      </c>
      <c r="O12" s="16">
        <v>30829500</v>
      </c>
      <c r="P12" s="16"/>
    </row>
    <row r="13" spans="1:17" s="14" customFormat="1" ht="20.100000000000001" customHeight="1" x14ac:dyDescent="0.4">
      <c r="A13" s="15" t="s">
        <v>26</v>
      </c>
      <c r="B13" s="16">
        <v>513000</v>
      </c>
      <c r="C13" s="16">
        <v>513000</v>
      </c>
      <c r="D13" s="16">
        <v>0</v>
      </c>
      <c r="E13" s="16">
        <v>10987.89</v>
      </c>
      <c r="F13" s="16">
        <v>0</v>
      </c>
      <c r="G13" s="16">
        <v>24394.29</v>
      </c>
      <c r="H13" s="16">
        <v>0</v>
      </c>
      <c r="I13" s="16">
        <v>7651.41</v>
      </c>
      <c r="J13" s="16">
        <v>26482.38</v>
      </c>
      <c r="K13" s="16">
        <v>0</v>
      </c>
      <c r="L13" s="17">
        <v>15159.04</v>
      </c>
      <c r="M13" s="16">
        <v>5069</v>
      </c>
      <c r="N13" s="16">
        <v>14003.2</v>
      </c>
      <c r="O13" s="16">
        <v>16521.509999999998</v>
      </c>
      <c r="P13" s="16"/>
    </row>
    <row r="14" spans="1:17" s="14" customFormat="1" ht="20.100000000000001" customHeight="1" x14ac:dyDescent="0.4">
      <c r="A14" s="15" t="s">
        <v>27</v>
      </c>
      <c r="B14" s="16">
        <v>2900000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7">
        <v>0</v>
      </c>
      <c r="M14" s="16">
        <v>0</v>
      </c>
      <c r="N14" s="16">
        <v>0</v>
      </c>
      <c r="O14" s="16">
        <v>0</v>
      </c>
      <c r="P14" s="16"/>
    </row>
    <row r="15" spans="1:17" s="14" customFormat="1" ht="20.100000000000001" customHeight="1" x14ac:dyDescent="0.4">
      <c r="A15" s="15" t="s">
        <v>28</v>
      </c>
      <c r="B15" s="16">
        <v>17987736</v>
      </c>
      <c r="C15" s="16">
        <v>18409738.199999999</v>
      </c>
      <c r="D15" s="16">
        <v>1382003.21</v>
      </c>
      <c r="E15" s="16">
        <v>1432601.23</v>
      </c>
      <c r="F15" s="16">
        <v>1360353.16</v>
      </c>
      <c r="G15" s="16">
        <v>1378700.57</v>
      </c>
      <c r="H15" s="16">
        <v>1428459.66</v>
      </c>
      <c r="I15" s="16">
        <v>1419678.12</v>
      </c>
      <c r="J15" s="16">
        <v>1454852.59</v>
      </c>
      <c r="K15" s="16">
        <v>1429793.12</v>
      </c>
      <c r="L15" s="17">
        <v>1501946.87</v>
      </c>
      <c r="M15" s="16">
        <v>1511684.6</v>
      </c>
      <c r="N15" s="16">
        <v>1510494.22</v>
      </c>
      <c r="O15" s="16">
        <v>1507996.85</v>
      </c>
      <c r="P15" s="16"/>
    </row>
    <row r="16" spans="1:17" s="14" customFormat="1" ht="20.100000000000001" customHeight="1" x14ac:dyDescent="0.4">
      <c r="A16" s="10" t="s">
        <v>29</v>
      </c>
      <c r="B16" s="11">
        <f t="shared" ref="B16:H16" si="5">SUM(B17:B25)</f>
        <v>34540912</v>
      </c>
      <c r="C16" s="50">
        <f>SUM(C17:C25)</f>
        <v>135546444.24000001</v>
      </c>
      <c r="D16" s="12">
        <f t="shared" si="5"/>
        <v>1722167.69</v>
      </c>
      <c r="E16" s="12">
        <f t="shared" si="5"/>
        <v>2054786.5499999998</v>
      </c>
      <c r="F16" s="12">
        <f t="shared" si="5"/>
        <v>2880988.01</v>
      </c>
      <c r="G16" s="12">
        <f t="shared" ref="G16" si="6">SUM(G17:G25)</f>
        <v>13038231.780000001</v>
      </c>
      <c r="H16" s="12">
        <f t="shared" si="5"/>
        <v>5775962.4199999999</v>
      </c>
      <c r="I16" s="12">
        <f>SUM(I17:I25)</f>
        <v>7353057.8700000001</v>
      </c>
      <c r="J16" s="12">
        <f>SUM(J17:J25)</f>
        <v>9224776.0600000005</v>
      </c>
      <c r="K16" s="12">
        <f>SUM(K17:K25)</f>
        <v>5570053.9399999995</v>
      </c>
      <c r="L16" s="12">
        <f>SUM(L17:L25)</f>
        <v>11003519.699999999</v>
      </c>
      <c r="M16" s="12">
        <f>SUM(M17:M25)</f>
        <v>15751416.15</v>
      </c>
      <c r="N16" s="12">
        <f t="shared" ref="N16" si="7">SUM(N17:N25)</f>
        <v>18067896.5</v>
      </c>
      <c r="O16" s="12">
        <f>SUM(O17:O25)</f>
        <v>16071565.859999999</v>
      </c>
      <c r="P16" s="12">
        <f t="shared" ref="P16:P74" si="8">+D16+E16+F16+G16+H16+I16+J16+K16+L16+M16+N16+O16</f>
        <v>108514422.53</v>
      </c>
      <c r="Q16" s="13"/>
    </row>
    <row r="17" spans="1:17" s="14" customFormat="1" ht="20.100000000000001" customHeight="1" x14ac:dyDescent="0.4">
      <c r="A17" s="15" t="s">
        <v>30</v>
      </c>
      <c r="B17" s="16">
        <v>9506912</v>
      </c>
      <c r="C17" s="16">
        <v>8927764.9100000001</v>
      </c>
      <c r="D17" s="16">
        <v>423214.13</v>
      </c>
      <c r="E17" s="16">
        <v>176111.48</v>
      </c>
      <c r="F17" s="16">
        <v>545043.88</v>
      </c>
      <c r="G17" s="16">
        <v>441638.22</v>
      </c>
      <c r="H17" s="16">
        <v>463953.67</v>
      </c>
      <c r="I17" s="16">
        <v>635004.55000000005</v>
      </c>
      <c r="J17" s="16">
        <v>481317.48</v>
      </c>
      <c r="K17" s="16">
        <v>279479.12</v>
      </c>
      <c r="L17" s="17">
        <v>690803.5</v>
      </c>
      <c r="M17" s="16">
        <v>477185.72</v>
      </c>
      <c r="N17" s="16">
        <v>478831.93</v>
      </c>
      <c r="O17" s="16">
        <v>482824.74</v>
      </c>
      <c r="P17" s="16"/>
    </row>
    <row r="18" spans="1:17" s="14" customFormat="1" ht="20.100000000000001" customHeight="1" x14ac:dyDescent="0.4">
      <c r="A18" s="15" t="s">
        <v>31</v>
      </c>
      <c r="B18" s="16">
        <v>225000</v>
      </c>
      <c r="C18" s="16">
        <v>298604.46000000002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40143.599999999999</v>
      </c>
      <c r="L18" s="17">
        <v>0</v>
      </c>
      <c r="M18" s="16">
        <v>17841.599999999999</v>
      </c>
      <c r="N18" s="16">
        <v>62445.599999999999</v>
      </c>
      <c r="O18" s="16">
        <v>0</v>
      </c>
      <c r="P18" s="16"/>
    </row>
    <row r="19" spans="1:17" s="14" customFormat="1" ht="20.100000000000001" customHeight="1" x14ac:dyDescent="0.4">
      <c r="A19" s="15" t="s">
        <v>32</v>
      </c>
      <c r="B19" s="16">
        <v>3700000</v>
      </c>
      <c r="C19" s="16">
        <v>3700000</v>
      </c>
      <c r="D19" s="16">
        <v>44508</v>
      </c>
      <c r="E19" s="16">
        <v>436444.24</v>
      </c>
      <c r="F19" s="16">
        <v>482825.75</v>
      </c>
      <c r="G19" s="16">
        <v>664214.31000000006</v>
      </c>
      <c r="H19" s="16">
        <v>68999.7</v>
      </c>
      <c r="I19" s="16">
        <v>1089516.2</v>
      </c>
      <c r="J19" s="16">
        <v>171451.61</v>
      </c>
      <c r="K19" s="16">
        <v>-1018968.63</v>
      </c>
      <c r="L19" s="17">
        <v>150172.78</v>
      </c>
      <c r="M19" s="16">
        <v>413333.37</v>
      </c>
      <c r="N19" s="16">
        <v>483663.9</v>
      </c>
      <c r="O19" s="16">
        <v>-8124.57</v>
      </c>
      <c r="P19" s="16"/>
    </row>
    <row r="20" spans="1:17" s="14" customFormat="1" ht="20.100000000000001" customHeight="1" x14ac:dyDescent="0.4">
      <c r="A20" s="15" t="s">
        <v>33</v>
      </c>
      <c r="B20" s="17">
        <v>2039000</v>
      </c>
      <c r="C20" s="17">
        <v>2721147.09</v>
      </c>
      <c r="D20" s="16">
        <v>0</v>
      </c>
      <c r="E20" s="16">
        <v>209720.14</v>
      </c>
      <c r="F20" s="16">
        <v>205356.6</v>
      </c>
      <c r="G20" s="16">
        <v>107873.62</v>
      </c>
      <c r="H20" s="16">
        <v>628938.30000000005</v>
      </c>
      <c r="I20" s="16">
        <v>100726.32</v>
      </c>
      <c r="J20" s="16">
        <v>226158.97</v>
      </c>
      <c r="K20" s="16">
        <v>579147.09</v>
      </c>
      <c r="L20" s="17">
        <v>65997.039999999994</v>
      </c>
      <c r="M20" s="16">
        <v>118869.33</v>
      </c>
      <c r="N20" s="16">
        <v>0</v>
      </c>
      <c r="O20" s="16">
        <v>712324.43</v>
      </c>
      <c r="P20" s="16"/>
    </row>
    <row r="21" spans="1:17" s="14" customFormat="1" ht="20.100000000000001" customHeight="1" x14ac:dyDescent="0.4">
      <c r="A21" s="15" t="s">
        <v>34</v>
      </c>
      <c r="B21" s="16">
        <v>0</v>
      </c>
      <c r="C21" s="16">
        <v>19659038.190000001</v>
      </c>
      <c r="D21" s="16">
        <v>0</v>
      </c>
      <c r="E21" s="16">
        <v>0</v>
      </c>
      <c r="F21" s="16">
        <v>0</v>
      </c>
      <c r="G21" s="16">
        <v>3727404.75</v>
      </c>
      <c r="H21" s="16">
        <v>231913.19</v>
      </c>
      <c r="I21" s="16">
        <v>0</v>
      </c>
      <c r="J21" s="16">
        <v>0</v>
      </c>
      <c r="K21" s="16">
        <v>0</v>
      </c>
      <c r="L21" s="17">
        <v>2633011.7999999998</v>
      </c>
      <c r="M21" s="16">
        <v>1150715.94</v>
      </c>
      <c r="N21" s="16">
        <v>2572864.7000000002</v>
      </c>
      <c r="O21" s="16">
        <v>4172770.07</v>
      </c>
      <c r="P21" s="16"/>
    </row>
    <row r="22" spans="1:17" s="14" customFormat="1" ht="20.100000000000001" customHeight="1" x14ac:dyDescent="0.4">
      <c r="A22" s="15" t="s">
        <v>35</v>
      </c>
      <c r="B22" s="16">
        <v>18850000</v>
      </c>
      <c r="C22" s="16">
        <v>19099754.460000001</v>
      </c>
      <c r="D22" s="16">
        <v>1230445.56</v>
      </c>
      <c r="E22" s="16">
        <v>1232510.69</v>
      </c>
      <c r="F22" s="16">
        <v>1647761.78</v>
      </c>
      <c r="G22" s="16">
        <v>1250656.21</v>
      </c>
      <c r="H22" s="16">
        <v>1418850.39</v>
      </c>
      <c r="I22" s="16">
        <v>1397897.01</v>
      </c>
      <c r="J22" s="16">
        <v>1651447.82</v>
      </c>
      <c r="K22" s="16">
        <v>3327138.55</v>
      </c>
      <c r="L22" s="17">
        <v>1565328.34</v>
      </c>
      <c r="M22" s="16">
        <v>1621133.75</v>
      </c>
      <c r="N22" s="16">
        <v>1517809.14</v>
      </c>
      <c r="O22" s="16">
        <v>1464378.35</v>
      </c>
      <c r="P22" s="16"/>
    </row>
    <row r="23" spans="1:17" s="14" customFormat="1" ht="20.100000000000001" customHeight="1" x14ac:dyDescent="0.4">
      <c r="A23" s="15" t="s">
        <v>36</v>
      </c>
      <c r="B23" s="26">
        <v>0</v>
      </c>
      <c r="C23" s="16">
        <v>2928237.58</v>
      </c>
      <c r="D23" s="16">
        <v>0</v>
      </c>
      <c r="E23" s="16">
        <v>0</v>
      </c>
      <c r="F23" s="16">
        <v>0</v>
      </c>
      <c r="G23" s="16">
        <v>512859.27</v>
      </c>
      <c r="H23" s="16">
        <v>222665.59</v>
      </c>
      <c r="I23" s="16">
        <v>194995</v>
      </c>
      <c r="J23" s="16">
        <v>375552.75</v>
      </c>
      <c r="K23" s="16">
        <v>85686.71</v>
      </c>
      <c r="L23" s="17">
        <v>96716.06</v>
      </c>
      <c r="M23" s="16">
        <v>31479.19</v>
      </c>
      <c r="N23" s="16">
        <v>58079.6</v>
      </c>
      <c r="O23" s="16">
        <v>69022.44</v>
      </c>
      <c r="P23" s="16"/>
    </row>
    <row r="24" spans="1:17" s="14" customFormat="1" ht="18.75" x14ac:dyDescent="0.4">
      <c r="A24" s="15" t="s">
        <v>37</v>
      </c>
      <c r="B24" s="16">
        <v>150000</v>
      </c>
      <c r="C24" s="16">
        <v>62926149.549999997</v>
      </c>
      <c r="D24" s="16">
        <v>24000</v>
      </c>
      <c r="E24" s="16">
        <v>0</v>
      </c>
      <c r="F24" s="16">
        <v>0</v>
      </c>
      <c r="G24" s="16">
        <v>3733008.32</v>
      </c>
      <c r="H24" s="16">
        <v>2008173.08</v>
      </c>
      <c r="I24" s="16">
        <v>3097987.29</v>
      </c>
      <c r="J24" s="16">
        <v>5425876.5300000003</v>
      </c>
      <c r="K24" s="16">
        <v>1510934.97</v>
      </c>
      <c r="L24" s="17">
        <v>4754369.9800000004</v>
      </c>
      <c r="M24" s="17">
        <v>10832675.779999999</v>
      </c>
      <c r="N24" s="16">
        <v>12285480.93</v>
      </c>
      <c r="O24" s="16">
        <v>7977011.2199999997</v>
      </c>
      <c r="P24" s="16"/>
    </row>
    <row r="25" spans="1:17" s="14" customFormat="1" ht="20.100000000000001" customHeight="1" x14ac:dyDescent="0.4">
      <c r="A25" s="15" t="s">
        <v>38</v>
      </c>
      <c r="B25" s="16">
        <v>70000</v>
      </c>
      <c r="C25" s="16">
        <v>15285748</v>
      </c>
      <c r="D25" s="16">
        <v>0</v>
      </c>
      <c r="E25" s="16">
        <v>0</v>
      </c>
      <c r="F25" s="16">
        <v>0</v>
      </c>
      <c r="G25" s="16">
        <v>2600577.08</v>
      </c>
      <c r="H25" s="16">
        <v>732468.5</v>
      </c>
      <c r="I25" s="16">
        <v>836931.5</v>
      </c>
      <c r="J25" s="16">
        <v>892970.9</v>
      </c>
      <c r="K25" s="16">
        <v>766492.53</v>
      </c>
      <c r="L25" s="17">
        <v>1047120.2</v>
      </c>
      <c r="M25" s="16">
        <v>1088181.47</v>
      </c>
      <c r="N25" s="16">
        <v>608720.69999999995</v>
      </c>
      <c r="O25" s="16">
        <v>1201359.18</v>
      </c>
      <c r="P25" s="16"/>
    </row>
    <row r="26" spans="1:17" s="14" customFormat="1" ht="20.100000000000001" customHeight="1" x14ac:dyDescent="0.4">
      <c r="A26" s="10" t="s">
        <v>39</v>
      </c>
      <c r="B26" s="11">
        <f t="shared" ref="B26:H26" si="9">SUM(B27:B35)</f>
        <v>7384100</v>
      </c>
      <c r="C26" s="50">
        <f>SUM(C27:C35)</f>
        <v>22591925.09</v>
      </c>
      <c r="D26" s="12">
        <f t="shared" si="9"/>
        <v>508000</v>
      </c>
      <c r="E26" s="12">
        <f t="shared" si="9"/>
        <v>493000</v>
      </c>
      <c r="F26" s="12">
        <f t="shared" si="9"/>
        <v>481300</v>
      </c>
      <c r="G26" s="12">
        <f>SUM(G27:G35)</f>
        <v>2817710.09</v>
      </c>
      <c r="H26" s="12">
        <f t="shared" si="9"/>
        <v>3838439.68</v>
      </c>
      <c r="I26" s="12">
        <f>SUM(I27:I35)</f>
        <v>2017452.02</v>
      </c>
      <c r="J26" s="12">
        <f>SUM(J27:J35)</f>
        <v>783228.17</v>
      </c>
      <c r="K26" s="12">
        <f>SUM(K27:K35)</f>
        <v>1551877.49</v>
      </c>
      <c r="L26" s="12">
        <f>SUM(L27:L35)</f>
        <v>553996.04999999993</v>
      </c>
      <c r="M26" s="12">
        <f>SUM(M27:M35)</f>
        <v>598952.78</v>
      </c>
      <c r="N26" s="12">
        <f t="shared" ref="N26" si="10">SUM(N27:N35)</f>
        <v>928485.8899999999</v>
      </c>
      <c r="O26" s="12">
        <f>SUM(O27:O35)</f>
        <v>2176361.1</v>
      </c>
      <c r="P26" s="12">
        <f t="shared" si="8"/>
        <v>16748803.27</v>
      </c>
      <c r="Q26" s="13"/>
    </row>
    <row r="27" spans="1:17" s="14" customFormat="1" ht="20.100000000000001" customHeight="1" x14ac:dyDescent="0.4">
      <c r="A27" s="15" t="s">
        <v>40</v>
      </c>
      <c r="B27" s="16">
        <v>125000</v>
      </c>
      <c r="C27" s="16">
        <v>953651</v>
      </c>
      <c r="D27" s="16">
        <v>0</v>
      </c>
      <c r="E27" s="16">
        <v>0</v>
      </c>
      <c r="F27" s="16">
        <v>0</v>
      </c>
      <c r="G27" s="16">
        <v>79886.5</v>
      </c>
      <c r="H27" s="16">
        <v>13140</v>
      </c>
      <c r="I27" s="16">
        <v>96107.54</v>
      </c>
      <c r="J27" s="16">
        <v>0</v>
      </c>
      <c r="K27" s="16">
        <v>58374.05</v>
      </c>
      <c r="L27" s="17">
        <v>-22296.34</v>
      </c>
      <c r="M27" s="16">
        <v>24900</v>
      </c>
      <c r="N27" s="16">
        <v>73745.600000000006</v>
      </c>
      <c r="O27" s="16">
        <v>252477.54</v>
      </c>
      <c r="P27" s="16"/>
    </row>
    <row r="28" spans="1:17" s="14" customFormat="1" ht="20.100000000000001" customHeight="1" x14ac:dyDescent="0.4">
      <c r="A28" s="15" t="s">
        <v>41</v>
      </c>
      <c r="B28" s="16">
        <v>0</v>
      </c>
      <c r="C28" s="16">
        <v>2618731.2999999998</v>
      </c>
      <c r="D28" s="16">
        <v>0</v>
      </c>
      <c r="E28" s="16">
        <v>0</v>
      </c>
      <c r="F28" s="16">
        <v>0</v>
      </c>
      <c r="G28" s="16">
        <v>757473.3</v>
      </c>
      <c r="H28" s="16">
        <v>12555.2</v>
      </c>
      <c r="I28" s="16">
        <v>0</v>
      </c>
      <c r="J28" s="16">
        <v>0</v>
      </c>
      <c r="K28" s="16">
        <v>51448</v>
      </c>
      <c r="L28" s="17">
        <v>-12555.2</v>
      </c>
      <c r="M28" s="16">
        <v>0</v>
      </c>
      <c r="N28" s="16">
        <v>12555.2</v>
      </c>
      <c r="O28" s="16">
        <v>136998</v>
      </c>
      <c r="P28" s="16"/>
    </row>
    <row r="29" spans="1:17" s="14" customFormat="1" ht="20.100000000000001" customHeight="1" x14ac:dyDescent="0.4">
      <c r="A29" s="15" t="s">
        <v>42</v>
      </c>
      <c r="B29" s="16">
        <v>50000</v>
      </c>
      <c r="C29" s="16">
        <v>1635212.6</v>
      </c>
      <c r="D29" s="16">
        <v>0</v>
      </c>
      <c r="E29" s="16">
        <v>0</v>
      </c>
      <c r="F29" s="16">
        <v>0</v>
      </c>
      <c r="G29" s="16">
        <v>338217.5</v>
      </c>
      <c r="H29" s="16">
        <v>122776.64</v>
      </c>
      <c r="I29" s="16">
        <v>46217.64</v>
      </c>
      <c r="J29" s="16">
        <v>149509.54</v>
      </c>
      <c r="K29" s="16">
        <v>80365</v>
      </c>
      <c r="L29" s="17">
        <v>62516.4</v>
      </c>
      <c r="M29" s="16">
        <v>0</v>
      </c>
      <c r="N29" s="16">
        <v>26115.14</v>
      </c>
      <c r="O29" s="16">
        <v>19435.47</v>
      </c>
      <c r="P29" s="16"/>
    </row>
    <row r="30" spans="1:17" s="14" customFormat="1" ht="20.100000000000001" customHeight="1" x14ac:dyDescent="0.4">
      <c r="A30" s="15" t="s">
        <v>43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7">
        <v>0</v>
      </c>
      <c r="M30" s="16">
        <v>0</v>
      </c>
      <c r="N30" s="16">
        <v>0</v>
      </c>
      <c r="O30" s="16">
        <v>0</v>
      </c>
      <c r="P30" s="16"/>
    </row>
    <row r="31" spans="1:17" s="14" customFormat="1" ht="20.100000000000001" customHeight="1" x14ac:dyDescent="0.4">
      <c r="A31" s="15" t="s">
        <v>44</v>
      </c>
      <c r="B31" s="16">
        <v>60000</v>
      </c>
      <c r="C31" s="16">
        <v>143250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7">
        <v>0</v>
      </c>
      <c r="M31" s="16">
        <v>0</v>
      </c>
      <c r="N31" s="16">
        <v>0</v>
      </c>
      <c r="O31" s="16">
        <v>338.07</v>
      </c>
      <c r="P31" s="16"/>
    </row>
    <row r="32" spans="1:17" s="14" customFormat="1" ht="20.100000000000001" customHeight="1" x14ac:dyDescent="0.4">
      <c r="A32" s="15" t="s">
        <v>45</v>
      </c>
      <c r="B32" s="16">
        <v>0</v>
      </c>
      <c r="C32" s="16">
        <v>888490.6</v>
      </c>
      <c r="D32" s="16">
        <v>0</v>
      </c>
      <c r="E32" s="16">
        <v>0</v>
      </c>
      <c r="F32" s="16">
        <v>0</v>
      </c>
      <c r="G32" s="16">
        <v>232773.4</v>
      </c>
      <c r="H32" s="16">
        <v>3190.8</v>
      </c>
      <c r="I32" s="16">
        <v>32153.07</v>
      </c>
      <c r="J32" s="16">
        <v>8860.44</v>
      </c>
      <c r="K32" s="16">
        <v>0</v>
      </c>
      <c r="L32" s="17">
        <v>-2408.38</v>
      </c>
      <c r="M32" s="16">
        <v>0</v>
      </c>
      <c r="N32" s="16">
        <v>9236.7800000000007</v>
      </c>
      <c r="O32" s="16">
        <v>2333.5700000000002</v>
      </c>
      <c r="P32" s="16"/>
    </row>
    <row r="33" spans="1:17" s="14" customFormat="1" ht="18.75" customHeight="1" x14ac:dyDescent="0.4">
      <c r="A33" s="15" t="s">
        <v>46</v>
      </c>
      <c r="B33" s="16">
        <v>7024100</v>
      </c>
      <c r="C33" s="16">
        <v>7041940</v>
      </c>
      <c r="D33" s="16">
        <v>508000</v>
      </c>
      <c r="E33" s="16">
        <v>493000</v>
      </c>
      <c r="F33" s="16">
        <v>481300</v>
      </c>
      <c r="G33" s="16">
        <v>575350</v>
      </c>
      <c r="H33" s="16">
        <v>471100</v>
      </c>
      <c r="I33" s="16">
        <v>473342</v>
      </c>
      <c r="J33" s="16">
        <v>502757.93</v>
      </c>
      <c r="K33" s="16">
        <v>1219100</v>
      </c>
      <c r="L33" s="17">
        <v>512600</v>
      </c>
      <c r="M33" s="16">
        <v>526100</v>
      </c>
      <c r="N33" s="16">
        <v>526100</v>
      </c>
      <c r="O33" s="16">
        <v>598301.39</v>
      </c>
      <c r="P33" s="16"/>
    </row>
    <row r="34" spans="1:17" s="14" customFormat="1" ht="18.75" customHeight="1" x14ac:dyDescent="0.4">
      <c r="A34" s="15" t="s">
        <v>47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7">
        <v>0</v>
      </c>
      <c r="M34" s="16">
        <v>0</v>
      </c>
      <c r="N34" s="16">
        <v>0</v>
      </c>
      <c r="O34" s="16">
        <v>0</v>
      </c>
      <c r="P34" s="16"/>
    </row>
    <row r="35" spans="1:17" s="14" customFormat="1" ht="18.75" customHeight="1" x14ac:dyDescent="0.4">
      <c r="A35" s="15" t="s">
        <v>48</v>
      </c>
      <c r="B35" s="16">
        <v>125000</v>
      </c>
      <c r="C35" s="16">
        <v>9310649.5899999999</v>
      </c>
      <c r="D35" s="16">
        <v>0</v>
      </c>
      <c r="E35" s="16">
        <v>0</v>
      </c>
      <c r="F35" s="16">
        <v>0</v>
      </c>
      <c r="G35" s="16">
        <v>834009.39</v>
      </c>
      <c r="H35" s="16">
        <v>3215677.04</v>
      </c>
      <c r="I35" s="16">
        <v>1369631.77</v>
      </c>
      <c r="J35" s="16">
        <v>122100.26</v>
      </c>
      <c r="K35" s="16">
        <v>142590.44</v>
      </c>
      <c r="L35" s="17">
        <v>16139.57</v>
      </c>
      <c r="M35" s="16">
        <v>47952.78</v>
      </c>
      <c r="N35" s="16">
        <v>280733.17</v>
      </c>
      <c r="O35" s="16">
        <v>1166477.06</v>
      </c>
      <c r="P35" s="16"/>
    </row>
    <row r="36" spans="1:17" s="14" customFormat="1" ht="20.100000000000001" customHeight="1" x14ac:dyDescent="0.4">
      <c r="A36" s="10" t="s">
        <v>49</v>
      </c>
      <c r="B36" s="11">
        <f>SUM(B37:B44)</f>
        <v>4400000</v>
      </c>
      <c r="C36" s="50">
        <f>SUM(C37:C44)</f>
        <v>9556000</v>
      </c>
      <c r="D36" s="12">
        <f>SUM(D37:D44)</f>
        <v>0</v>
      </c>
      <c r="E36" s="12">
        <f>SUM(E37:E44)</f>
        <v>404017.49</v>
      </c>
      <c r="F36" s="12">
        <f>SUM(F37:F44)</f>
        <v>378372.39</v>
      </c>
      <c r="G36" s="12">
        <f t="shared" ref="G36" si="11">SUM(G37:G44)</f>
        <v>647009.93999999994</v>
      </c>
      <c r="H36" s="12">
        <f t="shared" ref="H36:L36" si="12">SUM(H37:H44)</f>
        <v>471207.81</v>
      </c>
      <c r="I36" s="12">
        <f t="shared" si="12"/>
        <v>53497.17</v>
      </c>
      <c r="J36" s="12">
        <f t="shared" si="12"/>
        <v>233898.87</v>
      </c>
      <c r="K36" s="12">
        <f t="shared" si="12"/>
        <v>554354.41</v>
      </c>
      <c r="L36" s="12">
        <f t="shared" si="12"/>
        <v>611929.03</v>
      </c>
      <c r="M36" s="12">
        <f t="shared" ref="M36:N36" si="13">SUM(M37:M44)</f>
        <v>182136.11</v>
      </c>
      <c r="N36" s="12">
        <f t="shared" si="13"/>
        <v>14521.3</v>
      </c>
      <c r="O36" s="12">
        <f>SUM(O37:O44)</f>
        <v>5545379.1299999999</v>
      </c>
      <c r="P36" s="12">
        <f t="shared" si="8"/>
        <v>9096323.6500000004</v>
      </c>
      <c r="Q36" s="13"/>
    </row>
    <row r="37" spans="1:17" s="14" customFormat="1" ht="20.100000000000001" customHeight="1" x14ac:dyDescent="0.4">
      <c r="A37" s="15" t="s">
        <v>50</v>
      </c>
      <c r="B37" s="44">
        <v>700000</v>
      </c>
      <c r="C37" s="17">
        <v>700000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184241.7</v>
      </c>
      <c r="L37" s="17">
        <v>439097.35</v>
      </c>
      <c r="M37" s="16">
        <v>0</v>
      </c>
      <c r="N37" s="16">
        <v>0</v>
      </c>
      <c r="O37" s="16">
        <v>0</v>
      </c>
      <c r="P37" s="16"/>
    </row>
    <row r="38" spans="1:17" s="14" customFormat="1" ht="20.100000000000001" customHeight="1" x14ac:dyDescent="0.4">
      <c r="A38" s="15" t="s">
        <v>51</v>
      </c>
      <c r="B38" s="16">
        <v>0</v>
      </c>
      <c r="C38" s="16">
        <v>0</v>
      </c>
      <c r="D38" s="16"/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7">
        <v>0</v>
      </c>
      <c r="M38" s="16">
        <v>0</v>
      </c>
      <c r="N38" s="16">
        <v>0</v>
      </c>
      <c r="O38" s="16">
        <v>0</v>
      </c>
      <c r="P38" s="16"/>
    </row>
    <row r="39" spans="1:17" s="14" customFormat="1" ht="20.100000000000001" customHeight="1" x14ac:dyDescent="0.4">
      <c r="A39" s="15" t="s">
        <v>52</v>
      </c>
      <c r="B39" s="16">
        <v>0</v>
      </c>
      <c r="C39" s="16">
        <v>0</v>
      </c>
      <c r="D39" s="16"/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7">
        <v>0</v>
      </c>
      <c r="M39" s="16">
        <v>0</v>
      </c>
      <c r="N39" s="16">
        <v>0</v>
      </c>
      <c r="O39" s="16">
        <v>0</v>
      </c>
      <c r="P39" s="16"/>
    </row>
    <row r="40" spans="1:17" s="14" customFormat="1" ht="20.100000000000001" customHeight="1" x14ac:dyDescent="0.4">
      <c r="A40" s="15" t="s">
        <v>53</v>
      </c>
      <c r="B40" s="16">
        <v>0</v>
      </c>
      <c r="C40" s="16">
        <v>0</v>
      </c>
      <c r="D40" s="16"/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7">
        <v>0</v>
      </c>
      <c r="M40" s="16">
        <v>0</v>
      </c>
      <c r="N40" s="16">
        <v>0</v>
      </c>
      <c r="O40" s="16">
        <v>0</v>
      </c>
      <c r="P40" s="16"/>
    </row>
    <row r="41" spans="1:17" s="14" customFormat="1" ht="20.100000000000001" customHeight="1" x14ac:dyDescent="0.4">
      <c r="A41" s="15" t="s">
        <v>54</v>
      </c>
      <c r="B41" s="16">
        <v>0</v>
      </c>
      <c r="C41" s="16">
        <v>0</v>
      </c>
      <c r="D41" s="16"/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7">
        <v>0</v>
      </c>
      <c r="M41" s="16">
        <v>0</v>
      </c>
      <c r="N41" s="16">
        <v>0</v>
      </c>
      <c r="O41" s="16">
        <v>0</v>
      </c>
      <c r="P41" s="16"/>
    </row>
    <row r="42" spans="1:17" s="14" customFormat="1" ht="20.100000000000001" customHeight="1" x14ac:dyDescent="0.4">
      <c r="A42" s="15" t="s">
        <v>55</v>
      </c>
      <c r="B42" s="16">
        <v>0</v>
      </c>
      <c r="C42" s="16">
        <v>0</v>
      </c>
      <c r="D42" s="16"/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7">
        <v>0</v>
      </c>
      <c r="M42" s="16">
        <v>0</v>
      </c>
      <c r="N42" s="16">
        <v>0</v>
      </c>
      <c r="O42" s="16">
        <v>0</v>
      </c>
      <c r="P42" s="16"/>
    </row>
    <row r="43" spans="1:17" s="14" customFormat="1" ht="20.100000000000001" customHeight="1" x14ac:dyDescent="0.4">
      <c r="A43" s="15" t="s">
        <v>56</v>
      </c>
      <c r="B43" s="16">
        <v>3700000</v>
      </c>
      <c r="C43" s="16">
        <v>8856000</v>
      </c>
      <c r="D43" s="16">
        <v>0</v>
      </c>
      <c r="E43" s="16">
        <v>404017.49</v>
      </c>
      <c r="F43" s="16">
        <v>378372.39</v>
      </c>
      <c r="G43" s="16">
        <v>647009.93999999994</v>
      </c>
      <c r="H43" s="16">
        <v>471207.81</v>
      </c>
      <c r="I43" s="16">
        <v>53497.17</v>
      </c>
      <c r="J43" s="16">
        <v>233898.87</v>
      </c>
      <c r="K43" s="16">
        <v>370112.71</v>
      </c>
      <c r="L43" s="17">
        <v>172831.68</v>
      </c>
      <c r="M43" s="16">
        <v>182136.11</v>
      </c>
      <c r="N43" s="16">
        <v>14521.3</v>
      </c>
      <c r="O43" s="16">
        <v>5545379.1299999999</v>
      </c>
      <c r="P43" s="16"/>
    </row>
    <row r="44" spans="1:17" s="14" customFormat="1" ht="20.100000000000001" customHeight="1" x14ac:dyDescent="0.4">
      <c r="A44" s="15" t="s">
        <v>57</v>
      </c>
      <c r="B44" s="16">
        <v>0</v>
      </c>
      <c r="C44" s="16">
        <v>0</v>
      </c>
      <c r="D44" s="16"/>
      <c r="E44" s="16">
        <v>0</v>
      </c>
      <c r="F44" s="16"/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7">
        <v>0</v>
      </c>
      <c r="M44" s="16">
        <v>0</v>
      </c>
      <c r="N44" s="16">
        <v>0</v>
      </c>
      <c r="O44" s="16">
        <v>0</v>
      </c>
      <c r="P44" s="16"/>
    </row>
    <row r="45" spans="1:17" s="14" customFormat="1" ht="20.100000000000001" customHeight="1" x14ac:dyDescent="0.4">
      <c r="A45" s="10" t="s">
        <v>58</v>
      </c>
      <c r="B45" s="11">
        <f>SUM(B46:B51)</f>
        <v>0</v>
      </c>
      <c r="C45" s="50">
        <f>SUM(C46:C51)</f>
        <v>0</v>
      </c>
      <c r="D45" s="12">
        <f>SUM(D46:D51)</f>
        <v>0</v>
      </c>
      <c r="E45" s="12">
        <f>SUM(E46:E51)</f>
        <v>0</v>
      </c>
      <c r="F45" s="12"/>
      <c r="G45" s="12">
        <f t="shared" ref="G45" si="14">SUM(G46:G51)</f>
        <v>0</v>
      </c>
      <c r="H45" s="12">
        <f t="shared" ref="H45:L45" si="15">SUM(H46:H51)</f>
        <v>0</v>
      </c>
      <c r="I45" s="12">
        <f t="shared" si="15"/>
        <v>0</v>
      </c>
      <c r="J45" s="12">
        <f t="shared" si="15"/>
        <v>0</v>
      </c>
      <c r="K45" s="12">
        <f t="shared" si="15"/>
        <v>0</v>
      </c>
      <c r="L45" s="12">
        <f t="shared" si="15"/>
        <v>0</v>
      </c>
      <c r="M45" s="12"/>
      <c r="N45" s="12"/>
      <c r="O45" s="12"/>
      <c r="P45" s="12">
        <f t="shared" si="8"/>
        <v>0</v>
      </c>
      <c r="Q45" s="13"/>
    </row>
    <row r="46" spans="1:17" s="14" customFormat="1" ht="20.100000000000001" customHeight="1" x14ac:dyDescent="0.4">
      <c r="A46" s="15" t="s">
        <v>59</v>
      </c>
      <c r="B46" s="18"/>
      <c r="C46" s="16">
        <v>0</v>
      </c>
      <c r="D46" s="16"/>
      <c r="E46" s="16"/>
      <c r="F46" s="16"/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7">
        <v>0</v>
      </c>
      <c r="M46" s="16">
        <v>0</v>
      </c>
      <c r="N46" s="16">
        <v>0</v>
      </c>
      <c r="O46" s="16">
        <v>0</v>
      </c>
      <c r="P46" s="16"/>
    </row>
    <row r="47" spans="1:17" s="14" customFormat="1" ht="20.100000000000001" customHeight="1" x14ac:dyDescent="0.4">
      <c r="A47" s="15" t="s">
        <v>60</v>
      </c>
      <c r="B47" s="18"/>
      <c r="C47" s="16">
        <v>0</v>
      </c>
      <c r="D47" s="16"/>
      <c r="E47" s="16"/>
      <c r="F47" s="16"/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7">
        <v>0</v>
      </c>
      <c r="M47" s="16">
        <v>0</v>
      </c>
      <c r="N47" s="16">
        <v>0</v>
      </c>
      <c r="O47" s="16">
        <v>0</v>
      </c>
      <c r="P47" s="16"/>
    </row>
    <row r="48" spans="1:17" s="14" customFormat="1" ht="20.100000000000001" customHeight="1" x14ac:dyDescent="0.4">
      <c r="A48" s="15" t="s">
        <v>61</v>
      </c>
      <c r="B48" s="18"/>
      <c r="C48" s="16">
        <v>0</v>
      </c>
      <c r="D48" s="16"/>
      <c r="E48" s="16"/>
      <c r="F48" s="16"/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7">
        <v>0</v>
      </c>
      <c r="M48" s="16">
        <v>0</v>
      </c>
      <c r="N48" s="16">
        <v>0</v>
      </c>
      <c r="O48" s="16">
        <v>0</v>
      </c>
      <c r="P48" s="16"/>
    </row>
    <row r="49" spans="1:17" s="14" customFormat="1" ht="20.100000000000001" customHeight="1" x14ac:dyDescent="0.4">
      <c r="A49" s="15" t="s">
        <v>62</v>
      </c>
      <c r="B49" s="18"/>
      <c r="C49" s="16">
        <v>0</v>
      </c>
      <c r="D49" s="16"/>
      <c r="E49" s="16"/>
      <c r="F49" s="16"/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7">
        <v>0</v>
      </c>
      <c r="M49" s="16">
        <v>0</v>
      </c>
      <c r="N49" s="16">
        <v>0</v>
      </c>
      <c r="O49" s="16">
        <v>0</v>
      </c>
      <c r="P49" s="16"/>
    </row>
    <row r="50" spans="1:17" s="14" customFormat="1" ht="20.100000000000001" customHeight="1" x14ac:dyDescent="0.4">
      <c r="A50" s="15" t="s">
        <v>63</v>
      </c>
      <c r="B50" s="18"/>
      <c r="C50" s="16">
        <v>0</v>
      </c>
      <c r="D50" s="16"/>
      <c r="E50" s="16"/>
      <c r="F50" s="16"/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7">
        <v>0</v>
      </c>
      <c r="M50" s="16">
        <v>0</v>
      </c>
      <c r="N50" s="16">
        <v>0</v>
      </c>
      <c r="O50" s="16">
        <v>0</v>
      </c>
      <c r="P50" s="16"/>
    </row>
    <row r="51" spans="1:17" s="14" customFormat="1" ht="20.100000000000001" customHeight="1" x14ac:dyDescent="0.4">
      <c r="A51" s="15" t="s">
        <v>64</v>
      </c>
      <c r="B51" s="18"/>
      <c r="C51" s="16">
        <v>0</v>
      </c>
      <c r="D51" s="16"/>
      <c r="E51" s="16"/>
      <c r="F51" s="16"/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7">
        <v>0</v>
      </c>
      <c r="M51" s="16">
        <v>0</v>
      </c>
      <c r="N51" s="16">
        <v>0</v>
      </c>
      <c r="O51" s="16">
        <v>0</v>
      </c>
      <c r="P51" s="16"/>
    </row>
    <row r="52" spans="1:17" s="14" customFormat="1" ht="20.100000000000001" customHeight="1" x14ac:dyDescent="0.4">
      <c r="A52" s="10" t="s">
        <v>65</v>
      </c>
      <c r="B52" s="11">
        <f>SUM(B53:B61)</f>
        <v>0</v>
      </c>
      <c r="C52" s="50">
        <f>SUM(C53:C61)</f>
        <v>53928965.269999996</v>
      </c>
      <c r="D52" s="12">
        <f>SUM(D53:D62)</f>
        <v>0</v>
      </c>
      <c r="E52" s="12">
        <f>SUM(E53:E62)</f>
        <v>0</v>
      </c>
      <c r="F52" s="12">
        <f>SUM(F53)</f>
        <v>0</v>
      </c>
      <c r="G52" s="12">
        <f>SUM(G53:G61)</f>
        <v>85060.23000000001</v>
      </c>
      <c r="H52" s="12">
        <f>SUM(H53:H61)</f>
        <v>46048556.910000004</v>
      </c>
      <c r="I52" s="12">
        <f t="shared" ref="I52:O52" si="16">SUM(I53:I61)</f>
        <v>41887.61</v>
      </c>
      <c r="J52" s="12">
        <f t="shared" si="16"/>
        <v>7198</v>
      </c>
      <c r="K52" s="12">
        <f t="shared" si="16"/>
        <v>31418.07</v>
      </c>
      <c r="L52" s="12">
        <f t="shared" si="16"/>
        <v>95570.94</v>
      </c>
      <c r="M52" s="12">
        <f t="shared" si="16"/>
        <v>175296.26</v>
      </c>
      <c r="N52" s="12">
        <f t="shared" si="16"/>
        <v>3133902.88</v>
      </c>
      <c r="O52" s="12">
        <f t="shared" si="16"/>
        <v>1112701.27</v>
      </c>
      <c r="P52" s="12">
        <f>+D52+E52+F52+G52+H52+I52+J52+K52+L52+M52+N52+O52</f>
        <v>50731592.170000002</v>
      </c>
      <c r="Q52" s="13"/>
    </row>
    <row r="53" spans="1:17" s="14" customFormat="1" ht="18.75" customHeight="1" x14ac:dyDescent="0.4">
      <c r="A53" s="15" t="s">
        <v>66</v>
      </c>
      <c r="B53" s="16">
        <v>0</v>
      </c>
      <c r="C53" s="16">
        <v>5026213.2699999996</v>
      </c>
      <c r="D53" s="16"/>
      <c r="E53" s="16"/>
      <c r="F53" s="16"/>
      <c r="G53" s="16">
        <v>56620.58</v>
      </c>
      <c r="H53" s="16">
        <v>0</v>
      </c>
      <c r="I53" s="16">
        <v>41887.61</v>
      </c>
      <c r="J53" s="16">
        <v>7198</v>
      </c>
      <c r="K53" s="16">
        <v>31418.07</v>
      </c>
      <c r="L53" s="17">
        <v>69030</v>
      </c>
      <c r="M53" s="16">
        <v>0</v>
      </c>
      <c r="N53" s="16">
        <v>2341878</v>
      </c>
      <c r="O53" s="16">
        <v>599312.36</v>
      </c>
      <c r="P53" s="16"/>
    </row>
    <row r="54" spans="1:17" s="14" customFormat="1" ht="20.100000000000001" customHeight="1" x14ac:dyDescent="0.4">
      <c r="A54" s="15" t="s">
        <v>67</v>
      </c>
      <c r="B54" s="16">
        <v>0</v>
      </c>
      <c r="C54" s="16">
        <v>903132</v>
      </c>
      <c r="D54" s="16"/>
      <c r="E54" s="16"/>
      <c r="F54" s="16"/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7">
        <v>0</v>
      </c>
      <c r="M54" s="16">
        <v>63474.39</v>
      </c>
      <c r="N54" s="16">
        <v>552409.97</v>
      </c>
      <c r="O54" s="16">
        <v>73493.759999999995</v>
      </c>
      <c r="P54" s="16"/>
    </row>
    <row r="55" spans="1:17" s="14" customFormat="1" ht="20.100000000000001" customHeight="1" x14ac:dyDescent="0.4">
      <c r="A55" s="15" t="s">
        <v>68</v>
      </c>
      <c r="B55" s="16">
        <v>0</v>
      </c>
      <c r="C55" s="16">
        <v>142500</v>
      </c>
      <c r="D55" s="16"/>
      <c r="E55" s="16"/>
      <c r="F55" s="16"/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7">
        <v>0</v>
      </c>
      <c r="M55" s="16">
        <v>0</v>
      </c>
      <c r="N55" s="16">
        <v>68440</v>
      </c>
      <c r="O55" s="16">
        <v>0</v>
      </c>
      <c r="P55" s="16"/>
    </row>
    <row r="56" spans="1:17" s="14" customFormat="1" ht="20.100000000000001" customHeight="1" x14ac:dyDescent="0.4">
      <c r="A56" s="15" t="s">
        <v>69</v>
      </c>
      <c r="B56" s="16">
        <v>0</v>
      </c>
      <c r="C56" s="16">
        <v>0</v>
      </c>
      <c r="D56" s="16"/>
      <c r="E56" s="16"/>
      <c r="F56" s="16"/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7">
        <v>0</v>
      </c>
      <c r="M56" s="16">
        <v>0</v>
      </c>
      <c r="N56" s="16">
        <v>0</v>
      </c>
      <c r="O56" s="16">
        <v>0</v>
      </c>
      <c r="P56" s="16"/>
    </row>
    <row r="57" spans="1:17" s="14" customFormat="1" ht="20.25" customHeight="1" x14ac:dyDescent="0.4">
      <c r="A57" s="15" t="s">
        <v>70</v>
      </c>
      <c r="B57" s="16">
        <v>0</v>
      </c>
      <c r="C57" s="16">
        <v>1630647.46</v>
      </c>
      <c r="D57" s="16"/>
      <c r="E57" s="16"/>
      <c r="F57" s="16"/>
      <c r="G57" s="16">
        <v>28439.65</v>
      </c>
      <c r="H57" s="16">
        <v>104259.07</v>
      </c>
      <c r="I57" s="16">
        <v>0</v>
      </c>
      <c r="J57" s="16">
        <v>0</v>
      </c>
      <c r="K57" s="16">
        <v>0</v>
      </c>
      <c r="L57" s="17">
        <v>-48459.06</v>
      </c>
      <c r="M57" s="16">
        <v>111821.87</v>
      </c>
      <c r="N57" s="16">
        <v>171174.91</v>
      </c>
      <c r="O57" s="16">
        <v>439895.15</v>
      </c>
      <c r="P57" s="16"/>
    </row>
    <row r="58" spans="1:17" s="14" customFormat="1" ht="20.100000000000001" customHeight="1" x14ac:dyDescent="0.4">
      <c r="A58" s="15" t="s">
        <v>71</v>
      </c>
      <c r="B58" s="16">
        <v>0</v>
      </c>
      <c r="C58" s="16">
        <v>281000</v>
      </c>
      <c r="D58" s="16"/>
      <c r="E58" s="16"/>
      <c r="F58" s="16"/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7">
        <v>75000</v>
      </c>
      <c r="M58" s="16">
        <v>0</v>
      </c>
      <c r="N58" s="16">
        <v>0</v>
      </c>
      <c r="O58" s="16">
        <v>0</v>
      </c>
      <c r="P58" s="16"/>
    </row>
    <row r="59" spans="1:17" s="14" customFormat="1" ht="20.100000000000001" customHeight="1" x14ac:dyDescent="0.4">
      <c r="A59" s="15" t="s">
        <v>72</v>
      </c>
      <c r="B59" s="16">
        <v>0</v>
      </c>
      <c r="C59" s="16">
        <v>0</v>
      </c>
      <c r="D59" s="16"/>
      <c r="E59" s="16"/>
      <c r="F59" s="16"/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7">
        <v>0</v>
      </c>
      <c r="M59" s="16">
        <v>0</v>
      </c>
      <c r="N59" s="16">
        <v>0</v>
      </c>
      <c r="O59" s="16">
        <v>0</v>
      </c>
      <c r="P59" s="16"/>
    </row>
    <row r="60" spans="1:17" s="14" customFormat="1" ht="20.100000000000001" customHeight="1" x14ac:dyDescent="0.4">
      <c r="A60" s="15" t="s">
        <v>73</v>
      </c>
      <c r="B60" s="16">
        <v>0</v>
      </c>
      <c r="C60" s="16">
        <v>45945472.539999999</v>
      </c>
      <c r="D60" s="16"/>
      <c r="E60" s="16"/>
      <c r="F60" s="16"/>
      <c r="G60" s="16">
        <v>0</v>
      </c>
      <c r="H60" s="16">
        <v>45944297.840000004</v>
      </c>
      <c r="I60" s="16">
        <v>0</v>
      </c>
      <c r="J60" s="16">
        <v>0</v>
      </c>
      <c r="K60" s="16">
        <v>0</v>
      </c>
      <c r="L60" s="17">
        <v>0</v>
      </c>
      <c r="M60" s="16">
        <v>0</v>
      </c>
      <c r="N60" s="16">
        <v>0</v>
      </c>
      <c r="O60" s="16">
        <v>0</v>
      </c>
      <c r="P60" s="16"/>
    </row>
    <row r="61" spans="1:17" s="14" customFormat="1" ht="20.100000000000001" customHeight="1" x14ac:dyDescent="0.4">
      <c r="A61" s="15" t="s">
        <v>74</v>
      </c>
      <c r="B61" s="16">
        <v>0</v>
      </c>
      <c r="C61" s="16">
        <v>0</v>
      </c>
      <c r="D61" s="16"/>
      <c r="E61" s="16"/>
      <c r="F61" s="16"/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7">
        <v>0</v>
      </c>
      <c r="M61" s="16">
        <v>0</v>
      </c>
      <c r="N61" s="16">
        <v>0</v>
      </c>
      <c r="O61" s="16">
        <v>0</v>
      </c>
      <c r="P61" s="16"/>
    </row>
    <row r="62" spans="1:17" s="14" customFormat="1" ht="20.100000000000001" customHeight="1" x14ac:dyDescent="0.4">
      <c r="A62" s="10" t="s">
        <v>75</v>
      </c>
      <c r="B62" s="11">
        <f>SUM(B63:B66)</f>
        <v>0</v>
      </c>
      <c r="C62" s="50">
        <f>SUM(C63:C66)</f>
        <v>6938883.1400000006</v>
      </c>
      <c r="D62" s="12">
        <f>SUM(D63:D66)</f>
        <v>0</v>
      </c>
      <c r="E62" s="12">
        <f>SUM(E63:E66)</f>
        <v>0</v>
      </c>
      <c r="F62" s="12"/>
      <c r="G62" s="12">
        <f>SUM(G63:G66)</f>
        <v>0</v>
      </c>
      <c r="H62" s="12">
        <f>SUM(H63:H66)</f>
        <v>2241441.31</v>
      </c>
      <c r="I62" s="12">
        <f ca="1">SUM(I62:I66)</f>
        <v>0</v>
      </c>
      <c r="J62" s="12">
        <f ca="1">SUM(J62:J66)</f>
        <v>0</v>
      </c>
      <c r="K62" s="12">
        <f>SUM(K63:K66)</f>
        <v>0</v>
      </c>
      <c r="L62" s="12">
        <f>SUM(L63:L66)</f>
        <v>0</v>
      </c>
      <c r="M62" s="12"/>
      <c r="N62" s="12"/>
      <c r="O62" s="12"/>
      <c r="P62" s="12">
        <f>+H62</f>
        <v>2241441.31</v>
      </c>
      <c r="Q62" s="13"/>
    </row>
    <row r="63" spans="1:17" s="14" customFormat="1" ht="20.100000000000001" customHeight="1" x14ac:dyDescent="0.4">
      <c r="A63" s="15" t="s">
        <v>76</v>
      </c>
      <c r="B63" s="16">
        <v>0</v>
      </c>
      <c r="C63" s="16">
        <v>3916332.52</v>
      </c>
      <c r="D63" s="16"/>
      <c r="E63" s="16"/>
      <c r="F63" s="16"/>
      <c r="G63" s="16">
        <v>0</v>
      </c>
      <c r="H63" s="45">
        <v>0</v>
      </c>
      <c r="I63" s="16"/>
      <c r="J63" s="16"/>
      <c r="K63" s="16">
        <v>0</v>
      </c>
      <c r="L63" s="17">
        <v>0</v>
      </c>
      <c r="M63" s="16"/>
      <c r="N63" s="16"/>
      <c r="O63" s="16"/>
      <c r="P63" s="16"/>
    </row>
    <row r="64" spans="1:17" s="14" customFormat="1" ht="20.100000000000001" customHeight="1" x14ac:dyDescent="0.4">
      <c r="A64" s="15" t="s">
        <v>77</v>
      </c>
      <c r="B64" s="16">
        <v>0</v>
      </c>
      <c r="C64" s="16">
        <v>3022550.62</v>
      </c>
      <c r="D64" s="16"/>
      <c r="E64" s="16"/>
      <c r="F64" s="16"/>
      <c r="G64" s="16">
        <v>0</v>
      </c>
      <c r="H64" s="16">
        <v>2241441.31</v>
      </c>
      <c r="I64" s="16"/>
      <c r="J64" s="16"/>
      <c r="K64" s="16">
        <v>0</v>
      </c>
      <c r="L64" s="17">
        <v>0</v>
      </c>
      <c r="M64" s="16"/>
      <c r="N64" s="16"/>
      <c r="O64" s="16"/>
      <c r="P64" s="16"/>
    </row>
    <row r="65" spans="1:17" s="14" customFormat="1" ht="20.100000000000001" customHeight="1" x14ac:dyDescent="0.4">
      <c r="A65" s="15" t="s">
        <v>78</v>
      </c>
      <c r="B65" s="16">
        <v>0</v>
      </c>
      <c r="C65" s="16">
        <v>0</v>
      </c>
      <c r="D65" s="16"/>
      <c r="E65" s="16"/>
      <c r="F65" s="16"/>
      <c r="G65" s="16"/>
      <c r="H65" s="16"/>
      <c r="I65" s="16"/>
      <c r="J65" s="16"/>
      <c r="K65" s="16">
        <v>0</v>
      </c>
      <c r="L65" s="17">
        <v>0</v>
      </c>
      <c r="M65" s="16"/>
      <c r="N65" s="16"/>
      <c r="O65" s="16"/>
      <c r="P65" s="16"/>
    </row>
    <row r="66" spans="1:17" s="14" customFormat="1" ht="20.100000000000001" customHeight="1" x14ac:dyDescent="0.4">
      <c r="A66" s="15" t="s">
        <v>79</v>
      </c>
      <c r="B66" s="16">
        <v>0</v>
      </c>
      <c r="C66" s="16">
        <v>0</v>
      </c>
      <c r="D66" s="16"/>
      <c r="E66" s="16"/>
      <c r="F66" s="16"/>
      <c r="G66" s="16"/>
      <c r="H66" s="16"/>
      <c r="I66" s="16"/>
      <c r="J66" s="16"/>
      <c r="K66" s="16">
        <v>0</v>
      </c>
      <c r="L66" s="17">
        <v>0</v>
      </c>
      <c r="M66" s="16"/>
      <c r="N66" s="16"/>
      <c r="O66" s="16"/>
      <c r="P66" s="16"/>
    </row>
    <row r="67" spans="1:17" s="14" customFormat="1" ht="20.100000000000001" customHeight="1" x14ac:dyDescent="0.4">
      <c r="A67" s="10" t="s">
        <v>80</v>
      </c>
      <c r="B67" s="11">
        <f>SUM(B68:B69)</f>
        <v>0</v>
      </c>
      <c r="C67" s="50">
        <f>SUM(C68:C69)</f>
        <v>0</v>
      </c>
      <c r="D67" s="12">
        <f>SUM(D68:D69)</f>
        <v>0</v>
      </c>
      <c r="E67" s="12">
        <f>SUM(E68:E69)</f>
        <v>0</v>
      </c>
      <c r="F67" s="12"/>
      <c r="G67" s="12">
        <f t="shared" ref="G67" si="17">SUM(G68:G69)</f>
        <v>0</v>
      </c>
      <c r="H67" s="12">
        <f t="shared" ref="H67:L67" si="18">SUM(H68:H69)</f>
        <v>0</v>
      </c>
      <c r="I67" s="12">
        <f t="shared" si="18"/>
        <v>0</v>
      </c>
      <c r="J67" s="12">
        <f t="shared" si="18"/>
        <v>0</v>
      </c>
      <c r="K67" s="12">
        <f t="shared" si="18"/>
        <v>0</v>
      </c>
      <c r="L67" s="12">
        <f t="shared" si="18"/>
        <v>0</v>
      </c>
      <c r="M67" s="12"/>
      <c r="N67" s="12"/>
      <c r="O67" s="12"/>
      <c r="P67" s="12">
        <f t="shared" si="8"/>
        <v>0</v>
      </c>
      <c r="Q67" s="13"/>
    </row>
    <row r="68" spans="1:17" s="14" customFormat="1" ht="20.100000000000001" customHeight="1" x14ac:dyDescent="0.4">
      <c r="A68" s="15" t="s">
        <v>81</v>
      </c>
      <c r="B68" s="18">
        <v>0</v>
      </c>
      <c r="C68" s="16"/>
      <c r="D68" s="16">
        <v>0</v>
      </c>
      <c r="E68" s="16">
        <v>0</v>
      </c>
      <c r="F68" s="16"/>
      <c r="G68" s="16"/>
      <c r="H68" s="16"/>
      <c r="I68" s="16"/>
      <c r="J68" s="16"/>
      <c r="K68" s="16"/>
      <c r="L68" s="17">
        <v>0</v>
      </c>
      <c r="M68" s="16"/>
      <c r="N68" s="16"/>
      <c r="O68" s="16"/>
      <c r="P68" s="16">
        <f t="shared" si="8"/>
        <v>0</v>
      </c>
    </row>
    <row r="69" spans="1:17" s="14" customFormat="1" ht="20.100000000000001" customHeight="1" x14ac:dyDescent="0.4">
      <c r="A69" s="15" t="s">
        <v>82</v>
      </c>
      <c r="B69" s="18">
        <v>0</v>
      </c>
      <c r="C69" s="16"/>
      <c r="D69" s="16">
        <v>0</v>
      </c>
      <c r="E69" s="16">
        <v>0</v>
      </c>
      <c r="F69" s="16"/>
      <c r="G69" s="16"/>
      <c r="H69" s="16"/>
      <c r="I69" s="16"/>
      <c r="J69" s="16"/>
      <c r="K69" s="16"/>
      <c r="L69" s="17">
        <v>0</v>
      </c>
      <c r="M69" s="16"/>
      <c r="N69" s="16"/>
      <c r="O69" s="16"/>
      <c r="P69" s="16">
        <f t="shared" si="8"/>
        <v>0</v>
      </c>
    </row>
    <row r="70" spans="1:17" s="14" customFormat="1" ht="20.100000000000001" customHeight="1" x14ac:dyDescent="0.4">
      <c r="A70" s="10" t="s">
        <v>83</v>
      </c>
      <c r="B70" s="11">
        <f>SUM(B71:B73)</f>
        <v>0</v>
      </c>
      <c r="C70" s="50">
        <f>SUM(C71:C73)</f>
        <v>0</v>
      </c>
      <c r="D70" s="12">
        <f>SUM(D71:D73)</f>
        <v>0</v>
      </c>
      <c r="E70" s="12">
        <f>SUM(E71:E73)</f>
        <v>0</v>
      </c>
      <c r="F70" s="12"/>
      <c r="G70" s="12">
        <f t="shared" ref="G70" si="19">SUM(G71:G73)</f>
        <v>0</v>
      </c>
      <c r="H70" s="12">
        <f t="shared" ref="H70:L70" si="20">SUM(H71:H73)</f>
        <v>0</v>
      </c>
      <c r="I70" s="12">
        <f t="shared" si="20"/>
        <v>0</v>
      </c>
      <c r="J70" s="12">
        <f t="shared" si="20"/>
        <v>0</v>
      </c>
      <c r="K70" s="12">
        <f t="shared" si="20"/>
        <v>0</v>
      </c>
      <c r="L70" s="12">
        <f t="shared" si="20"/>
        <v>0</v>
      </c>
      <c r="M70" s="12"/>
      <c r="N70" s="12"/>
      <c r="O70" s="12"/>
      <c r="P70" s="12">
        <f t="shared" si="8"/>
        <v>0</v>
      </c>
      <c r="Q70" s="13"/>
    </row>
    <row r="71" spans="1:17" s="14" customFormat="1" ht="20.100000000000001" customHeight="1" x14ac:dyDescent="0.4">
      <c r="A71" s="15" t="s">
        <v>84</v>
      </c>
      <c r="B71" s="18">
        <v>0</v>
      </c>
      <c r="C71" s="16"/>
      <c r="D71" s="16">
        <v>0</v>
      </c>
      <c r="E71" s="16">
        <v>0</v>
      </c>
      <c r="F71" s="16"/>
      <c r="G71" s="16"/>
      <c r="H71" s="16"/>
      <c r="I71" s="16"/>
      <c r="J71" s="16"/>
      <c r="K71" s="16"/>
      <c r="L71" s="17">
        <v>0</v>
      </c>
      <c r="M71" s="16"/>
      <c r="N71" s="16"/>
      <c r="O71" s="16"/>
      <c r="P71" s="16">
        <f t="shared" si="8"/>
        <v>0</v>
      </c>
    </row>
    <row r="72" spans="1:17" s="14" customFormat="1" ht="20.100000000000001" customHeight="1" x14ac:dyDescent="0.4">
      <c r="A72" s="15" t="s">
        <v>85</v>
      </c>
      <c r="B72" s="18">
        <v>0</v>
      </c>
      <c r="C72" s="16"/>
      <c r="D72" s="16">
        <v>0</v>
      </c>
      <c r="E72" s="16">
        <v>0</v>
      </c>
      <c r="F72" s="16"/>
      <c r="G72" s="16"/>
      <c r="H72" s="16"/>
      <c r="I72" s="16"/>
      <c r="J72" s="16"/>
      <c r="K72" s="16"/>
      <c r="L72" s="17">
        <v>0</v>
      </c>
      <c r="M72" s="16"/>
      <c r="N72" s="16"/>
      <c r="O72" s="16"/>
      <c r="P72" s="16">
        <f t="shared" si="8"/>
        <v>0</v>
      </c>
    </row>
    <row r="73" spans="1:17" s="14" customFormat="1" ht="20.100000000000001" customHeight="1" x14ac:dyDescent="0.4">
      <c r="A73" s="15" t="s">
        <v>86</v>
      </c>
      <c r="B73" s="18">
        <v>0</v>
      </c>
      <c r="C73" s="16"/>
      <c r="D73" s="16">
        <v>0</v>
      </c>
      <c r="E73" s="16">
        <v>0</v>
      </c>
      <c r="F73" s="16"/>
      <c r="G73" s="16"/>
      <c r="H73" s="16"/>
      <c r="I73" s="16"/>
      <c r="J73" s="16"/>
      <c r="K73" s="16"/>
      <c r="L73" s="17">
        <v>0</v>
      </c>
      <c r="M73" s="16"/>
      <c r="N73" s="16"/>
      <c r="O73" s="16"/>
      <c r="P73" s="16">
        <f t="shared" si="8"/>
        <v>0</v>
      </c>
    </row>
    <row r="74" spans="1:17" s="14" customFormat="1" ht="20.100000000000001" customHeight="1" x14ac:dyDescent="0.4">
      <c r="A74" s="10" t="s">
        <v>87</v>
      </c>
      <c r="B74" s="11">
        <f>SUM(B75:B77)</f>
        <v>0</v>
      </c>
      <c r="C74" s="50">
        <f>SUM(C75:C77)</f>
        <v>0</v>
      </c>
      <c r="D74" s="12">
        <f>SUM(D75:D77)</f>
        <v>0</v>
      </c>
      <c r="E74" s="12">
        <f>SUM(E75:E77)</f>
        <v>0</v>
      </c>
      <c r="F74" s="12"/>
      <c r="G74" s="12">
        <f>SUM(G75:G77)</f>
        <v>0</v>
      </c>
      <c r="H74" s="12">
        <f>SUM(H75:H77)</f>
        <v>0</v>
      </c>
      <c r="I74" s="12">
        <f>SUM(I75:I77)</f>
        <v>0</v>
      </c>
      <c r="J74" s="12">
        <f>SUM(J75:J77)</f>
        <v>0</v>
      </c>
      <c r="K74" s="12">
        <f>SUM(K75:K76)</f>
        <v>0</v>
      </c>
      <c r="L74" s="12"/>
      <c r="M74" s="12"/>
      <c r="N74" s="12"/>
      <c r="O74" s="12"/>
      <c r="P74" s="12">
        <f t="shared" si="8"/>
        <v>0</v>
      </c>
      <c r="Q74" s="13"/>
    </row>
    <row r="75" spans="1:17" s="14" customFormat="1" ht="20.100000000000001" customHeight="1" x14ac:dyDescent="0.4">
      <c r="A75" s="19" t="s">
        <v>88</v>
      </c>
      <c r="B75" s="20">
        <v>0</v>
      </c>
      <c r="C75" s="43"/>
      <c r="D75" s="16">
        <v>0</v>
      </c>
      <c r="E75" s="16">
        <v>0</v>
      </c>
      <c r="F75" s="16"/>
      <c r="G75" s="16"/>
      <c r="H75" s="16"/>
      <c r="I75" s="16"/>
      <c r="J75" s="16"/>
      <c r="K75" s="16"/>
      <c r="L75" s="17">
        <v>0</v>
      </c>
      <c r="M75" s="16"/>
      <c r="N75" s="16"/>
      <c r="O75" s="16"/>
      <c r="P75" s="16">
        <f t="shared" ref="P75:P82" si="21">+D75+E75+F75+G75+H75+I75+J75+K75+L75+M75+N75+O75</f>
        <v>0</v>
      </c>
    </row>
    <row r="76" spans="1:17" s="14" customFormat="1" ht="20.100000000000001" customHeight="1" x14ac:dyDescent="0.4">
      <c r="A76" s="15" t="s">
        <v>89</v>
      </c>
      <c r="B76" s="20">
        <v>0</v>
      </c>
      <c r="C76" s="43"/>
      <c r="D76" s="16">
        <v>0</v>
      </c>
      <c r="E76" s="16">
        <v>0</v>
      </c>
      <c r="F76" s="16"/>
      <c r="G76" s="16"/>
      <c r="H76" s="16"/>
      <c r="I76" s="16"/>
      <c r="J76" s="16"/>
      <c r="K76" s="16"/>
      <c r="L76" s="17">
        <v>0</v>
      </c>
      <c r="M76" s="16"/>
      <c r="N76" s="16"/>
      <c r="O76" s="16"/>
      <c r="P76" s="16">
        <f t="shared" si="21"/>
        <v>0</v>
      </c>
    </row>
    <row r="77" spans="1:17" s="14" customFormat="1" ht="20.100000000000001" customHeight="1" x14ac:dyDescent="0.4">
      <c r="A77" s="15" t="s">
        <v>90</v>
      </c>
      <c r="B77" s="18">
        <v>0</v>
      </c>
      <c r="C77" s="16"/>
      <c r="D77" s="16">
        <v>0</v>
      </c>
      <c r="E77" s="16">
        <v>0</v>
      </c>
      <c r="F77" s="16"/>
      <c r="G77" s="16"/>
      <c r="H77" s="16"/>
      <c r="I77" s="16"/>
      <c r="J77" s="16"/>
      <c r="K77" s="16"/>
      <c r="L77" s="17">
        <v>0</v>
      </c>
      <c r="M77" s="16"/>
      <c r="N77" s="16"/>
      <c r="O77" s="16"/>
      <c r="P77" s="16">
        <f t="shared" si="21"/>
        <v>0</v>
      </c>
    </row>
    <row r="78" spans="1:17" s="14" customFormat="1" ht="20.100000000000001" customHeight="1" x14ac:dyDescent="0.4">
      <c r="A78" s="10" t="s">
        <v>91</v>
      </c>
      <c r="B78" s="11">
        <f>SUM(B79:B80)</f>
        <v>0</v>
      </c>
      <c r="C78" s="50">
        <f>SUM(C79:C80)</f>
        <v>0</v>
      </c>
      <c r="D78" s="12">
        <f>SUM(D79:D80)</f>
        <v>0</v>
      </c>
      <c r="E78" s="12">
        <f>SUM(E79:E80)</f>
        <v>0</v>
      </c>
      <c r="F78" s="12"/>
      <c r="G78" s="12">
        <f t="shared" ref="G78" si="22">SUM(G79:G80)</f>
        <v>0</v>
      </c>
      <c r="H78" s="12">
        <f t="shared" ref="H78:L78" si="23">SUM(H79:H80)</f>
        <v>0</v>
      </c>
      <c r="I78" s="12">
        <f t="shared" si="23"/>
        <v>0</v>
      </c>
      <c r="J78" s="12">
        <f t="shared" si="23"/>
        <v>0</v>
      </c>
      <c r="K78" s="12">
        <f t="shared" si="23"/>
        <v>0</v>
      </c>
      <c r="L78" s="12">
        <f t="shared" si="23"/>
        <v>0</v>
      </c>
      <c r="M78" s="12"/>
      <c r="N78" s="12"/>
      <c r="O78" s="12"/>
      <c r="P78" s="12">
        <f t="shared" si="21"/>
        <v>0</v>
      </c>
      <c r="Q78" s="13"/>
    </row>
    <row r="79" spans="1:17" s="14" customFormat="1" ht="20.100000000000001" customHeight="1" x14ac:dyDescent="0.4">
      <c r="A79" s="15" t="s">
        <v>92</v>
      </c>
      <c r="B79" s="18">
        <v>0</v>
      </c>
      <c r="C79" s="16"/>
      <c r="D79" s="16">
        <v>0</v>
      </c>
      <c r="E79" s="16">
        <v>0</v>
      </c>
      <c r="F79" s="16"/>
      <c r="G79" s="16"/>
      <c r="H79" s="16"/>
      <c r="I79" s="16"/>
      <c r="J79" s="16"/>
      <c r="K79" s="16"/>
      <c r="L79" s="17">
        <v>0</v>
      </c>
      <c r="M79" s="16"/>
      <c r="N79" s="16"/>
      <c r="O79" s="16"/>
      <c r="P79" s="16">
        <f t="shared" si="21"/>
        <v>0</v>
      </c>
    </row>
    <row r="80" spans="1:17" s="14" customFormat="1" ht="20.100000000000001" customHeight="1" x14ac:dyDescent="0.4">
      <c r="A80" s="15" t="s">
        <v>93</v>
      </c>
      <c r="B80" s="18">
        <v>0</v>
      </c>
      <c r="C80" s="16"/>
      <c r="D80" s="16">
        <v>0</v>
      </c>
      <c r="E80" s="16">
        <v>0</v>
      </c>
      <c r="F80" s="16"/>
      <c r="G80" s="16"/>
      <c r="H80" s="16"/>
      <c r="I80" s="16"/>
      <c r="J80" s="16"/>
      <c r="K80" s="16"/>
      <c r="L80" s="17">
        <v>0</v>
      </c>
      <c r="M80" s="16"/>
      <c r="N80" s="16"/>
      <c r="O80" s="16"/>
      <c r="P80" s="16">
        <f t="shared" si="21"/>
        <v>0</v>
      </c>
    </row>
    <row r="81" spans="1:17" s="14" customFormat="1" ht="20.100000000000001" customHeight="1" x14ac:dyDescent="0.4">
      <c r="A81" s="10" t="s">
        <v>94</v>
      </c>
      <c r="B81" s="11">
        <f>SUM(B82)</f>
        <v>0</v>
      </c>
      <c r="C81" s="50">
        <f>SUM(C82)</f>
        <v>0</v>
      </c>
      <c r="D81" s="12">
        <f>SUM(D82)</f>
        <v>0</v>
      </c>
      <c r="E81" s="12">
        <f>SUM(E82)</f>
        <v>0</v>
      </c>
      <c r="F81" s="12"/>
      <c r="G81" s="12">
        <f t="shared" ref="G81" si="24">SUM(G82)</f>
        <v>0</v>
      </c>
      <c r="H81" s="12">
        <f t="shared" ref="H81:L81" si="25">SUM(H82)</f>
        <v>0</v>
      </c>
      <c r="I81" s="12">
        <f t="shared" si="25"/>
        <v>0</v>
      </c>
      <c r="J81" s="12">
        <f t="shared" si="25"/>
        <v>0</v>
      </c>
      <c r="K81" s="12">
        <f t="shared" si="25"/>
        <v>0</v>
      </c>
      <c r="L81" s="12">
        <f t="shared" si="25"/>
        <v>0</v>
      </c>
      <c r="M81" s="12"/>
      <c r="N81" s="12"/>
      <c r="O81" s="12"/>
      <c r="P81" s="12">
        <f t="shared" si="21"/>
        <v>0</v>
      </c>
      <c r="Q81" s="13"/>
    </row>
    <row r="82" spans="1:17" s="14" customFormat="1" ht="20.100000000000001" customHeight="1" x14ac:dyDescent="0.4">
      <c r="A82" s="15" t="s">
        <v>95</v>
      </c>
      <c r="B82" s="18">
        <v>0</v>
      </c>
      <c r="C82" s="16"/>
      <c r="D82" s="16">
        <v>0</v>
      </c>
      <c r="E82" s="16">
        <v>0</v>
      </c>
      <c r="F82" s="16"/>
      <c r="G82" s="16"/>
      <c r="H82" s="16"/>
      <c r="I82" s="16"/>
      <c r="J82" s="16"/>
      <c r="K82" s="16"/>
      <c r="L82" s="17">
        <v>0</v>
      </c>
      <c r="M82" s="16"/>
      <c r="N82" s="16"/>
      <c r="O82" s="16"/>
      <c r="P82" s="16">
        <f t="shared" si="21"/>
        <v>0</v>
      </c>
    </row>
    <row r="83" spans="1:17" s="14" customFormat="1" ht="20.100000000000001" customHeight="1" x14ac:dyDescent="0.25">
      <c r="A83" s="21" t="s">
        <v>96</v>
      </c>
      <c r="B83" s="22">
        <f>+B10+B16+B26+B36+B52</f>
        <v>277317150</v>
      </c>
      <c r="C83" s="12">
        <f>+C10+C16+C26+C52+C62+C36</f>
        <v>459554355.73999995</v>
      </c>
      <c r="D83" s="12">
        <f>+D81+D78+D75+D70+D67+D62+D52+D45+D36+D26+D16+D10</f>
        <v>14480170.9</v>
      </c>
      <c r="E83" s="12">
        <f t="shared" ref="E83:M83" si="26">+E81+E78+E75+E70+E67+E62+E52+E45+E36+E26+E16+E10</f>
        <v>15810146.690000001</v>
      </c>
      <c r="F83" s="12">
        <f t="shared" si="26"/>
        <v>16017346.890000001</v>
      </c>
      <c r="G83" s="12">
        <f t="shared" si="26"/>
        <v>37726565.479999997</v>
      </c>
      <c r="H83" s="12">
        <f>SUM(H81,H78,H74,H70,H67,H62,H52,H45,H36,H26,H16,H10)</f>
        <v>70868801.140000015</v>
      </c>
      <c r="I83" s="12">
        <f>SUM(I10+I16+I26+I36+I52)</f>
        <v>22409046.120000001</v>
      </c>
      <c r="J83" s="12">
        <f>SUM(J10,J16,J26,J36,J52)</f>
        <v>23517936.070000004</v>
      </c>
      <c r="K83" s="12">
        <f t="shared" si="26"/>
        <v>20605685.850000001</v>
      </c>
      <c r="L83" s="12">
        <f t="shared" si="26"/>
        <v>25690621.629999999</v>
      </c>
      <c r="M83" s="12">
        <f t="shared" si="26"/>
        <v>39298463.230000004</v>
      </c>
      <c r="N83" s="12">
        <f>+N81+N78+N75+N70+N67+N62+N52+N45+N36+N26+N16+N10</f>
        <v>44911645.859999999</v>
      </c>
      <c r="O83" s="12">
        <f>+O10++O16+O26+O52+O36</f>
        <v>67333525.719999999</v>
      </c>
      <c r="P83" s="12">
        <f>+P10+P16+P26+P36+P52+P62</f>
        <v>398669955.57999992</v>
      </c>
      <c r="Q83" s="13"/>
    </row>
    <row r="84" spans="1:17" s="14" customFormat="1" ht="20.100000000000001" customHeight="1" x14ac:dyDescent="0.25">
      <c r="A84" s="21" t="s">
        <v>97</v>
      </c>
      <c r="B84" s="23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>
        <f>+P8-P83</f>
        <v>66930794.160000086</v>
      </c>
      <c r="Q84" s="13"/>
    </row>
    <row r="86" spans="1:17" ht="18.75" x14ac:dyDescent="0.4">
      <c r="A86" t="s">
        <v>98</v>
      </c>
      <c r="B86" s="25"/>
      <c r="C86" s="26"/>
    </row>
    <row r="87" spans="1:17" ht="18.75" x14ac:dyDescent="0.4">
      <c r="A87" s="66" t="s">
        <v>99</v>
      </c>
      <c r="B87" s="66"/>
      <c r="C87" s="66"/>
      <c r="D87" s="66"/>
      <c r="P87" s="39"/>
    </row>
    <row r="88" spans="1:17" ht="18.75" x14ac:dyDescent="0.4">
      <c r="A88" s="27" t="s">
        <v>100</v>
      </c>
      <c r="B88" s="7"/>
      <c r="C88" s="27"/>
      <c r="D88" s="46"/>
    </row>
    <row r="89" spans="1:17" ht="18.75" x14ac:dyDescent="0.4">
      <c r="A89" s="27" t="s">
        <v>101</v>
      </c>
      <c r="B89" s="7"/>
      <c r="C89" s="47"/>
      <c r="D89" s="46"/>
    </row>
    <row r="90" spans="1:17" ht="18.75" x14ac:dyDescent="0.4">
      <c r="A90" s="48" t="s">
        <v>102</v>
      </c>
      <c r="B90" s="49"/>
      <c r="C90" s="48"/>
      <c r="D90" s="46"/>
    </row>
    <row r="91" spans="1:17" ht="18.75" x14ac:dyDescent="0.4">
      <c r="A91" s="27" t="s">
        <v>103</v>
      </c>
      <c r="B91" s="7"/>
      <c r="C91" s="27"/>
      <c r="D91" s="46"/>
    </row>
    <row r="92" spans="1:17" ht="18.75" x14ac:dyDescent="0.4">
      <c r="A92" s="27" t="s">
        <v>104</v>
      </c>
      <c r="B92" s="7"/>
      <c r="C92" s="47"/>
      <c r="D92" s="46"/>
    </row>
    <row r="93" spans="1:17" ht="18.75" x14ac:dyDescent="0.4">
      <c r="A93" s="27"/>
      <c r="B93" s="7"/>
      <c r="C93" s="47"/>
    </row>
    <row r="94" spans="1:17" ht="11.25" customHeight="1" x14ac:dyDescent="0.25"/>
    <row r="98" spans="1:16" s="27" customFormat="1" ht="18.75" x14ac:dyDescent="0.4">
      <c r="A98" s="29" t="s">
        <v>114</v>
      </c>
      <c r="B98" s="7"/>
      <c r="E98" s="54" t="s">
        <v>105</v>
      </c>
      <c r="F98" s="54"/>
      <c r="K98" s="53" t="s">
        <v>106</v>
      </c>
      <c r="L98" s="54"/>
    </row>
    <row r="99" spans="1:16" s="27" customFormat="1" ht="18.75" x14ac:dyDescent="0.4">
      <c r="A99" s="31" t="s">
        <v>107</v>
      </c>
      <c r="B99" s="7"/>
      <c r="E99" s="55" t="s">
        <v>108</v>
      </c>
      <c r="F99" s="55"/>
      <c r="K99" s="67" t="s">
        <v>109</v>
      </c>
      <c r="L99" s="68"/>
    </row>
    <row r="100" spans="1:16" s="27" customFormat="1" ht="18.75" x14ac:dyDescent="0.4">
      <c r="A100" s="30"/>
      <c r="B100" s="7"/>
      <c r="F100" s="30"/>
      <c r="K100" s="54"/>
      <c r="L100" s="54"/>
    </row>
    <row r="101" spans="1:16" s="27" customFormat="1" ht="16.5" customHeight="1" x14ac:dyDescent="0.4">
      <c r="A101" s="29" t="s">
        <v>115</v>
      </c>
      <c r="B101" s="7"/>
      <c r="E101" s="53" t="s">
        <v>110</v>
      </c>
      <c r="F101" s="53"/>
      <c r="K101" s="53" t="s">
        <v>111</v>
      </c>
      <c r="L101" s="54"/>
    </row>
    <row r="102" spans="1:16" s="27" customFormat="1" ht="18.75" x14ac:dyDescent="0.4">
      <c r="A102" s="31" t="s">
        <v>112</v>
      </c>
      <c r="B102" s="7"/>
      <c r="C102" s="31"/>
      <c r="D102" s="31"/>
      <c r="E102" s="55" t="s">
        <v>112</v>
      </c>
      <c r="F102" s="55"/>
      <c r="G102" s="54"/>
      <c r="H102" s="54"/>
      <c r="I102" s="54"/>
      <c r="K102" s="55" t="s">
        <v>112</v>
      </c>
      <c r="L102" s="55"/>
    </row>
    <row r="103" spans="1:16" ht="21" x14ac:dyDescent="0.35">
      <c r="A103" s="32"/>
      <c r="B103" s="33"/>
      <c r="C103" s="34"/>
      <c r="D103" s="34"/>
      <c r="E103" s="34"/>
      <c r="G103" s="34"/>
      <c r="H103" s="34"/>
      <c r="I103" s="34"/>
      <c r="J103" s="34"/>
      <c r="P103" s="34"/>
    </row>
    <row r="104" spans="1:16" ht="21" x14ac:dyDescent="0.35">
      <c r="A104" s="35"/>
      <c r="B104" s="33"/>
      <c r="C104" s="56"/>
      <c r="D104" s="56"/>
      <c r="E104" s="56"/>
      <c r="G104" s="57"/>
      <c r="H104" s="57"/>
      <c r="I104" s="57"/>
      <c r="J104" s="36"/>
      <c r="K104" s="36"/>
      <c r="L104" s="36"/>
      <c r="M104" s="36"/>
      <c r="N104" s="36"/>
      <c r="O104" s="36"/>
      <c r="P104" s="36"/>
    </row>
    <row r="105" spans="1:16" ht="21" x14ac:dyDescent="0.35">
      <c r="A105" s="37"/>
      <c r="B105" s="33"/>
      <c r="C105" s="51"/>
      <c r="D105" s="51"/>
      <c r="E105" s="51"/>
      <c r="G105" s="52"/>
      <c r="H105" s="52"/>
      <c r="I105" s="52"/>
      <c r="J105" s="32"/>
      <c r="K105" s="32"/>
      <c r="L105" s="32"/>
      <c r="M105" s="32"/>
      <c r="N105" s="32"/>
      <c r="O105" s="32"/>
      <c r="P105" s="32"/>
    </row>
    <row r="106" spans="1:16" ht="18.75" x14ac:dyDescent="0.3">
      <c r="A106" s="38"/>
      <c r="B106" s="33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</row>
    <row r="112" spans="1:16" x14ac:dyDescent="0.25">
      <c r="D112" s="26"/>
    </row>
    <row r="113" spans="4:14" x14ac:dyDescent="0.25">
      <c r="D113" s="26"/>
    </row>
    <row r="114" spans="4:14" x14ac:dyDescent="0.25">
      <c r="D114" s="39"/>
    </row>
    <row r="115" spans="4:14" x14ac:dyDescent="0.25">
      <c r="D115" s="26"/>
    </row>
    <row r="116" spans="4:14" x14ac:dyDescent="0.25">
      <c r="D116" s="39"/>
    </row>
    <row r="122" spans="4:14" ht="18.75" x14ac:dyDescent="0.4">
      <c r="L122" s="27"/>
      <c r="M122" s="40" t="s">
        <v>106</v>
      </c>
      <c r="N122" s="27"/>
    </row>
    <row r="123" spans="4:14" ht="18.75" x14ac:dyDescent="0.4">
      <c r="L123" s="27"/>
      <c r="M123" s="31" t="s">
        <v>109</v>
      </c>
      <c r="N123" s="27"/>
    </row>
    <row r="124" spans="4:14" ht="18.75" x14ac:dyDescent="0.4">
      <c r="L124" s="27"/>
      <c r="M124" s="30"/>
      <c r="N124" s="27"/>
    </row>
    <row r="125" spans="4:14" ht="18.75" x14ac:dyDescent="0.4">
      <c r="L125" s="41"/>
      <c r="M125" s="40" t="s">
        <v>111</v>
      </c>
      <c r="N125" s="41"/>
    </row>
    <row r="126" spans="4:14" ht="18.75" x14ac:dyDescent="0.4">
      <c r="L126" s="27"/>
      <c r="M126" s="31" t="s">
        <v>112</v>
      </c>
      <c r="N126" s="27"/>
    </row>
  </sheetData>
  <mergeCells count="24">
    <mergeCell ref="K100:L100"/>
    <mergeCell ref="A1:P1"/>
    <mergeCell ref="A2:P2"/>
    <mergeCell ref="A3:P3"/>
    <mergeCell ref="A4:P4"/>
    <mergeCell ref="A5:P5"/>
    <mergeCell ref="B6:B8"/>
    <mergeCell ref="C6:C8"/>
    <mergeCell ref="D6:P6"/>
    <mergeCell ref="A7:A8"/>
    <mergeCell ref="A87:D87"/>
    <mergeCell ref="E98:F98"/>
    <mergeCell ref="K98:L98"/>
    <mergeCell ref="E99:F99"/>
    <mergeCell ref="K99:L99"/>
    <mergeCell ref="C105:E105"/>
    <mergeCell ref="G105:I105"/>
    <mergeCell ref="E101:F101"/>
    <mergeCell ref="K101:L101"/>
    <mergeCell ref="E102:F102"/>
    <mergeCell ref="G102:I102"/>
    <mergeCell ref="K102:L102"/>
    <mergeCell ref="C104:E104"/>
    <mergeCell ref="G104:I104"/>
  </mergeCells>
  <printOptions horizontalCentered="1"/>
  <pageMargins left="0.3" right="0.3" top="0.32" bottom="0.17" header="0.3" footer="0.17"/>
  <pageSetup paperSize="5" scale="41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INGRESOS Y EGRESOS</vt:lpstr>
      <vt:lpstr>Sheet1</vt:lpstr>
      <vt:lpstr>'REPORTE INGRESOS Y EGRESOS'!Área_de_impresión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Merary Lantigua Cordero</dc:creator>
  <cp:lastModifiedBy>Bernadette Maria Cosme Rosario</cp:lastModifiedBy>
  <cp:lastPrinted>2025-11-17T18:54:18Z</cp:lastPrinted>
  <dcterms:created xsi:type="dcterms:W3CDTF">2015-06-05T18:17:20Z</dcterms:created>
  <dcterms:modified xsi:type="dcterms:W3CDTF">2026-01-06T14:42:46Z</dcterms:modified>
</cp:coreProperties>
</file>